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ACERDATA (D)\Commission technique catamaran\SCHRS\SCHRS 2025 - Preparation\Matrice Schrs 2025\Docs for SCHRS website 2025\"/>
    </mc:Choice>
  </mc:AlternateContent>
  <xr:revisionPtr revIDLastSave="0" documentId="13_ncr:1_{9149877E-52D5-438F-9062-C38FCADE31D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Calculator 2025 V01" sheetId="1" r:id="rId1"/>
    <sheet name="Listes" sheetId="3" state="hidden" r:id="rId2"/>
    <sheet name="Down lists" sheetId="2" state="hidden" r:id="rId3"/>
  </sheets>
  <definedNames>
    <definedName name="LF">'Down lists'!$E$2:$E$4</definedName>
  </definedNames>
  <calcPr calcId="181029"/>
</workbook>
</file>

<file path=xl/calcChain.xml><?xml version="1.0" encoding="utf-8"?>
<calcChain xmlns="http://schemas.openxmlformats.org/spreadsheetml/2006/main">
  <c r="AC11" i="1" l="1"/>
  <c r="T11" i="1"/>
  <c r="Q11" i="1"/>
  <c r="H11" i="1"/>
  <c r="I11" i="1"/>
  <c r="J11" i="1"/>
  <c r="K11" i="1"/>
  <c r="L11" i="1"/>
  <c r="M11" i="1"/>
  <c r="N11" i="1"/>
  <c r="O11" i="1"/>
  <c r="P11" i="1"/>
  <c r="R11" i="1"/>
  <c r="S11" i="1"/>
  <c r="U11" i="1"/>
  <c r="V11" i="1"/>
  <c r="W11" i="1"/>
  <c r="X11" i="1"/>
  <c r="C11" i="1" l="1"/>
  <c r="AG11" i="1" l="1"/>
  <c r="AH11" i="1" s="1"/>
  <c r="AI11" i="1" s="1"/>
  <c r="AB11" i="1"/>
  <c r="AD11" i="1"/>
  <c r="AE11" i="1" l="1"/>
  <c r="AF11" i="1" s="1"/>
  <c r="Y11" i="1"/>
  <c r="Z11" i="1" s="1"/>
  <c r="AA11" i="1" s="1"/>
  <c r="AJ11" i="1"/>
  <c r="AL11" i="1"/>
  <c r="AK11" i="1" l="1"/>
  <c r="AM11" i="1"/>
  <c r="AN11" i="1" s="1"/>
  <c r="AO11" i="1" l="1"/>
  <c r="F11" i="1" s="1"/>
  <c r="AP8" i="1"/>
  <c r="AO8" i="1"/>
  <c r="G11" i="1" l="1"/>
  <c r="F39" i="1"/>
  <c r="G30" i="1"/>
</calcChain>
</file>

<file path=xl/sharedStrings.xml><?xml version="1.0" encoding="utf-8"?>
<sst xmlns="http://schemas.openxmlformats.org/spreadsheetml/2006/main" count="186" uniqueCount="142">
  <si>
    <t>Simplify formula and include 1.5% penalty for any sort of lifting foil.</t>
  </si>
  <si>
    <t>Adjusted for new crew weights</t>
  </si>
  <si>
    <t>Comments</t>
  </si>
  <si>
    <t>Number of crew</t>
  </si>
  <si>
    <t>Weight of hull and rig in kgs</t>
  </si>
  <si>
    <t>Hull length</t>
  </si>
  <si>
    <t xml:space="preserve">Waterline length </t>
  </si>
  <si>
    <t>Beam</t>
  </si>
  <si>
    <t>Main area</t>
  </si>
  <si>
    <t>Vertical luff of main</t>
  </si>
  <si>
    <t>Jib area</t>
  </si>
  <si>
    <t>Vertical luff of jib</t>
  </si>
  <si>
    <t>Spi area</t>
  </si>
  <si>
    <t>Length of Boards</t>
  </si>
  <si>
    <t>Trapezes</t>
  </si>
  <si>
    <t>Designed before 1st Jan 2007</t>
  </si>
  <si>
    <t>Sinking Hull</t>
  </si>
  <si>
    <t>Lift generating foils?</t>
  </si>
  <si>
    <t>Length</t>
  </si>
  <si>
    <t>Assumed weight per crew member</t>
  </si>
  <si>
    <t>Weight inluding crew</t>
  </si>
  <si>
    <t>Aspect ratio for main</t>
  </si>
  <si>
    <t>Efficiency of main</t>
  </si>
  <si>
    <t>Adjusted area of main</t>
  </si>
  <si>
    <t>Aspect ratio of jib</t>
  </si>
  <si>
    <t>Efficiency of jib</t>
  </si>
  <si>
    <t>Adjusted area of jib</t>
  </si>
  <si>
    <t>BC %</t>
  </si>
  <si>
    <t>Sail area</t>
  </si>
  <si>
    <t>Righting Moment</t>
  </si>
  <si>
    <t>Power Factor</t>
  </si>
  <si>
    <t>CREW</t>
  </si>
  <si>
    <t>WS</t>
  </si>
  <si>
    <t>AL</t>
  </si>
  <si>
    <t>WL</t>
  </si>
  <si>
    <t>BEAM</t>
  </si>
  <si>
    <t>CM</t>
  </si>
  <si>
    <t>VLM</t>
  </si>
  <si>
    <t>CJ</t>
  </si>
  <si>
    <t>VLJ</t>
  </si>
  <si>
    <t>CSPI</t>
  </si>
  <si>
    <t>LB</t>
  </si>
  <si>
    <t>TRAP</t>
  </si>
  <si>
    <t>B27</t>
  </si>
  <si>
    <t>LTM</t>
  </si>
  <si>
    <t>SH</t>
  </si>
  <si>
    <t>LF</t>
  </si>
  <si>
    <t>L</t>
  </si>
  <si>
    <t>WCM</t>
  </si>
  <si>
    <t>W</t>
  </si>
  <si>
    <t>XM</t>
  </si>
  <si>
    <t>ME</t>
  </si>
  <si>
    <t>M</t>
  </si>
  <si>
    <t>XJ</t>
  </si>
  <si>
    <t>JE</t>
  </si>
  <si>
    <t>J</t>
  </si>
  <si>
    <t>BC</t>
  </si>
  <si>
    <t>A</t>
  </si>
  <si>
    <t>HM</t>
  </si>
  <si>
    <t>RM</t>
  </si>
  <si>
    <t>PF</t>
  </si>
  <si>
    <t>R</t>
  </si>
  <si>
    <t>The calculation formulas of the rating SCHRS used in this calculator are the exclusive property of SCHRS</t>
  </si>
  <si>
    <t>Catamaran design type</t>
  </si>
  <si>
    <t>Minimum weight of the catamaran in sailing conditions</t>
  </si>
  <si>
    <t>kgs</t>
  </si>
  <si>
    <t>Maximum hull length</t>
  </si>
  <si>
    <t>m</t>
  </si>
  <si>
    <t>Waterline length (If designed before 1st Jan 2007)</t>
  </si>
  <si>
    <t>Maximum beam width</t>
  </si>
  <si>
    <t>m²</t>
  </si>
  <si>
    <t>Maximum vertical projection of the luff of the mainsail</t>
  </si>
  <si>
    <t>Maximum vertical projection of the luff of the jib</t>
  </si>
  <si>
    <t>Maximum board depth below the hulls</t>
  </si>
  <si>
    <t>VLB</t>
  </si>
  <si>
    <t>Number of trapezes</t>
  </si>
  <si>
    <t>Yes - No</t>
  </si>
  <si>
    <t>Sinking Hull (Only for HC14, HC16, Prindle 15 and 16</t>
  </si>
  <si>
    <t>New: Change of formula to integrate the screecher penalty</t>
  </si>
  <si>
    <t>SMG/SF &lt;75%</t>
  </si>
  <si>
    <t>MGR</t>
  </si>
  <si>
    <t>Maximum authorized combined mainsail and mast area</t>
  </si>
  <si>
    <t>Maximum authorized Jib area</t>
  </si>
  <si>
    <t>If only curved dagger boards with constant radius :</t>
  </si>
  <si>
    <t>C</t>
  </si>
  <si>
    <t>If curved dagger boards with stabiliser on rudders :</t>
  </si>
  <si>
    <t>Y</t>
  </si>
  <si>
    <t xml:space="preserve">Full lifting foils (Including all boards with variable radius): </t>
  </si>
  <si>
    <t>F</t>
  </si>
  <si>
    <t>Spinnaker : If SMG/SF &lt; 75%, you must fill this cell</t>
  </si>
  <si>
    <t>Example 62,81</t>
  </si>
  <si>
    <t>* Please don't forget to return the cell entries to zero, before a new calculation</t>
  </si>
  <si>
    <t>Adjusted power factor</t>
  </si>
  <si>
    <t>constant</t>
  </si>
  <si>
    <t>Factor L</t>
  </si>
  <si>
    <t>Factor A</t>
  </si>
  <si>
    <t>Factor W</t>
  </si>
  <si>
    <t>Data sources</t>
  </si>
  <si>
    <t>Difference rating values</t>
  </si>
  <si>
    <t>Heeling Moment</t>
  </si>
  <si>
    <t>Sources</t>
  </si>
  <si>
    <t>Diff.</t>
  </si>
  <si>
    <t>AL - LOA</t>
  </si>
  <si>
    <t>WL - RL</t>
  </si>
  <si>
    <t>BEAM -WIDTH</t>
  </si>
  <si>
    <t>CM - MSAM</t>
  </si>
  <si>
    <t>VLJ - VLG</t>
  </si>
  <si>
    <t>CSPI - SAS</t>
  </si>
  <si>
    <t>Name of boats assigned by builders</t>
  </si>
  <si>
    <t>Shape mainsail           - 0 = not LTM - 1 = with LTM - 2 = DS</t>
  </si>
  <si>
    <t>CJ - MSAG</t>
  </si>
  <si>
    <t>SMS</t>
  </si>
  <si>
    <t>CMS</t>
  </si>
  <si>
    <t>Top mainsail with LTM &gt; 0,20 m (except deck sweepers)</t>
  </si>
  <si>
    <t>Deck sweeper mansail.</t>
  </si>
  <si>
    <t xml:space="preserve">Top mainsail with a pinhead &lt; 0,20 m. </t>
  </si>
  <si>
    <r>
      <rPr>
        <b/>
        <sz val="10"/>
        <rFont val="Arial"/>
        <family val="2"/>
      </rPr>
      <t>Single SCHRS identifie</t>
    </r>
    <r>
      <rPr>
        <sz val="10"/>
        <rFont val="Arial"/>
        <family val="2"/>
      </rPr>
      <t>r</t>
    </r>
  </si>
  <si>
    <t>Single ID</t>
  </si>
  <si>
    <t>Whole number</t>
  </si>
  <si>
    <t>Groups by categories</t>
  </si>
  <si>
    <t>Groups</t>
  </si>
  <si>
    <t>Yes</t>
  </si>
  <si>
    <t>No</t>
  </si>
  <si>
    <r>
      <t xml:space="preserve">          If foils you note  </t>
    </r>
    <r>
      <rPr>
        <sz val="8"/>
        <color indexed="10"/>
        <rFont val="Calibri"/>
        <family val="2"/>
      </rPr>
      <t xml:space="preserve"> </t>
    </r>
    <r>
      <rPr>
        <b/>
        <sz val="9"/>
        <color indexed="10"/>
        <rFont val="Calibri"/>
        <family val="2"/>
      </rPr>
      <t>C - Y or F</t>
    </r>
  </si>
  <si>
    <r>
      <t xml:space="preserve">         Please note            </t>
    </r>
    <r>
      <rPr>
        <b/>
        <sz val="9"/>
        <color indexed="10"/>
        <rFont val="Calibri"/>
        <family val="2"/>
      </rPr>
      <t>0 - 1 or 2</t>
    </r>
  </si>
  <si>
    <t>SCHRS ratings                year "N - 1"</t>
  </si>
  <si>
    <t>Time dividing factor Year "N"</t>
  </si>
  <si>
    <t>CLASS</t>
  </si>
  <si>
    <r>
      <rPr>
        <sz val="8"/>
        <rFont val="Arial"/>
        <family val="2"/>
      </rPr>
      <t xml:space="preserve">Coefficient for mainsail </t>
    </r>
    <r>
      <rPr>
        <sz val="8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New calculation</t>
    </r>
  </si>
  <si>
    <t>Ratings 2024</t>
  </si>
  <si>
    <t>Don't modify</t>
  </si>
  <si>
    <t>&lt;= coef.SH</t>
  </si>
  <si>
    <t>&lt;= coef.Decksweeper</t>
  </si>
  <si>
    <t>Ratings 2025</t>
  </si>
  <si>
    <t>Calculator Small catamaran Handicap Rating System - 2025 .V01</t>
  </si>
  <si>
    <t>RATING SCHRS 2025</t>
  </si>
  <si>
    <t>Test for SCHRS Ratings 2025</t>
  </si>
  <si>
    <t>Listes déroulantes</t>
  </si>
  <si>
    <t>Crew</t>
  </si>
  <si>
    <t>Trap</t>
  </si>
  <si>
    <t xml:space="preserve">Maximum authorized spinnacker area (Including screecher penalty)  </t>
  </si>
  <si>
    <t>SCHRS CALCULATOR for 2025 - 07/01/2025 .V2 - OK - Locked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</si>
</sst>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0.000%"/>
  </numFmts>
  <fonts count="52" x14ac:knownFonts="1">
    <font>
      <sz val="12"/>
      <color theme="1"/>
      <name val="Calibri"/>
      <family val="2"/>
      <scheme val="minor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9"/>
      <color indexed="8"/>
      <name val="Calibri"/>
      <family val="2"/>
    </font>
    <font>
      <sz val="10"/>
      <name val="Verdana"/>
      <family val="2"/>
    </font>
    <font>
      <sz val="8"/>
      <color indexed="10"/>
      <name val="Calibri"/>
      <family val="2"/>
    </font>
    <font>
      <b/>
      <sz val="9"/>
      <color indexed="10"/>
      <name val="Calibri"/>
      <family val="2"/>
    </font>
    <font>
      <sz val="8"/>
      <color indexed="8"/>
      <name val="Arial"/>
      <family val="2"/>
    </font>
    <font>
      <sz val="8"/>
      <color indexed="8"/>
      <name val="Calibri"/>
      <family val="2"/>
    </font>
    <font>
      <sz val="8"/>
      <name val="Verdana"/>
      <family val="2"/>
    </font>
    <font>
      <sz val="10"/>
      <name val="Cambria"/>
      <family val="1"/>
    </font>
    <font>
      <sz val="10"/>
      <color indexed="16"/>
      <name val="Cambria"/>
      <family val="1"/>
    </font>
    <font>
      <sz val="8"/>
      <name val="Arial"/>
      <family val="2"/>
      <charset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b/>
      <sz val="10"/>
      <color rgb="FFFF0000"/>
      <name val="Verdana"/>
      <family val="2"/>
    </font>
    <font>
      <sz val="10"/>
      <color rgb="FFFF0000"/>
      <name val="Arial"/>
      <family val="2"/>
    </font>
    <font>
      <sz val="8"/>
      <color rgb="FF000000"/>
      <name val="Arial"/>
      <family val="2"/>
    </font>
    <font>
      <b/>
      <sz val="8"/>
      <color rgb="FFFF0000"/>
      <name val="Arial"/>
      <family val="2"/>
    </font>
    <font>
      <sz val="14"/>
      <color theme="3" tint="0.39997558519241921"/>
      <name val="Arial"/>
      <family val="2"/>
    </font>
    <font>
      <sz val="10"/>
      <color theme="3" tint="0.39997558519241921"/>
      <name val="Verdana"/>
      <family val="2"/>
    </font>
    <font>
      <b/>
      <sz val="10"/>
      <color theme="3" tint="0.39997558519241921"/>
      <name val="Verdana"/>
      <family val="2"/>
    </font>
    <font>
      <sz val="8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8"/>
      <color theme="3" tint="0.39997558519241921"/>
      <name val="Verdana"/>
      <family val="2"/>
    </font>
    <font>
      <b/>
      <sz val="8"/>
      <color theme="3" tint="0.39997558519241921"/>
      <name val="Arial"/>
      <family val="2"/>
    </font>
    <font>
      <sz val="9"/>
      <color theme="3" tint="0.39997558519241921"/>
      <name val="Arial"/>
      <family val="2"/>
    </font>
    <font>
      <sz val="9"/>
      <color rgb="FFFF0000"/>
      <name val="Calibri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222222"/>
      <name val="Arial"/>
      <family val="2"/>
    </font>
    <font>
      <sz val="10"/>
      <color rgb="FFFF0000"/>
      <name val="Verdana"/>
      <family val="2"/>
    </font>
    <font>
      <sz val="8"/>
      <name val="Cambria"/>
      <family val="1"/>
    </font>
    <font>
      <sz val="8"/>
      <color rgb="FFFF0000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indexed="4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CCFF"/>
        <bgColor indexed="8"/>
      </patternFill>
    </fill>
    <fill>
      <patternFill patternType="solid">
        <fgColor rgb="FFFFFF00"/>
        <bgColor indexed="8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0" fillId="0" borderId="0"/>
    <xf numFmtId="0" fontId="10" fillId="0" borderId="0"/>
    <xf numFmtId="9" fontId="19" fillId="0" borderId="0" applyFont="0" applyFill="0" applyBorder="0" applyAlignment="0" applyProtection="0"/>
  </cellStyleXfs>
  <cellXfs count="2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/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/>
    <xf numFmtId="0" fontId="21" fillId="3" borderId="0" xfId="0" applyFont="1" applyFill="1"/>
    <xf numFmtId="0" fontId="2" fillId="0" borderId="0" xfId="0" applyFont="1" applyAlignment="1">
      <alignment horizontal="center" vertical="center" wrapText="1"/>
    </xf>
    <xf numFmtId="0" fontId="8" fillId="0" borderId="0" xfId="0" applyFont="1"/>
    <xf numFmtId="0" fontId="2" fillId="0" borderId="0" xfId="0" applyFont="1" applyAlignment="1">
      <alignment horizontal="center" wrapText="1"/>
    </xf>
    <xf numFmtId="0" fontId="22" fillId="0" borderId="0" xfId="0" applyFont="1"/>
    <xf numFmtId="0" fontId="23" fillId="4" borderId="2" xfId="0" applyFont="1" applyFill="1" applyBorder="1" applyAlignment="1">
      <alignment vertical="center"/>
    </xf>
    <xf numFmtId="0" fontId="23" fillId="4" borderId="3" xfId="0" applyFont="1" applyFill="1" applyBorder="1" applyAlignment="1">
      <alignment vertical="center"/>
    </xf>
    <xf numFmtId="0" fontId="23" fillId="4" borderId="4" xfId="0" applyFont="1" applyFill="1" applyBorder="1" applyAlignment="1">
      <alignment vertical="center"/>
    </xf>
    <xf numFmtId="0" fontId="23" fillId="4" borderId="5" xfId="0" applyFont="1" applyFill="1" applyBorder="1" applyAlignment="1">
      <alignment vertical="center"/>
    </xf>
    <xf numFmtId="0" fontId="24" fillId="4" borderId="1" xfId="0" applyFont="1" applyFill="1" applyBorder="1" applyAlignment="1">
      <alignment vertical="center"/>
    </xf>
    <xf numFmtId="0" fontId="25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center" vertical="center" wrapText="1"/>
    </xf>
    <xf numFmtId="0" fontId="23" fillId="4" borderId="6" xfId="0" applyFont="1" applyFill="1" applyBorder="1" applyAlignment="1">
      <alignment vertical="center"/>
    </xf>
    <xf numFmtId="0" fontId="26" fillId="4" borderId="7" xfId="0" applyFont="1" applyFill="1" applyBorder="1" applyAlignment="1">
      <alignment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/>
    </xf>
    <xf numFmtId="2" fontId="29" fillId="4" borderId="1" xfId="0" applyNumberFormat="1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23" fillId="4" borderId="5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left" vertical="center" wrapText="1"/>
    </xf>
    <xf numFmtId="0" fontId="26" fillId="4" borderId="9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center"/>
    </xf>
    <xf numFmtId="0" fontId="21" fillId="3" borderId="5" xfId="0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2" fillId="0" borderId="0" xfId="0" applyFont="1" applyAlignment="1">
      <alignment horizontal="center" vertical="center" textRotation="90" wrapText="1"/>
    </xf>
    <xf numFmtId="0" fontId="15" fillId="0" borderId="0" xfId="0" applyFont="1"/>
    <xf numFmtId="0" fontId="32" fillId="0" borderId="0" xfId="0" applyFont="1"/>
    <xf numFmtId="0" fontId="15" fillId="0" borderId="0" xfId="0" applyFont="1" applyAlignment="1">
      <alignment horizontal="center"/>
    </xf>
    <xf numFmtId="164" fontId="14" fillId="0" borderId="0" xfId="0" applyNumberFormat="1" applyFont="1" applyAlignment="1">
      <alignment horizontal="center" wrapText="1"/>
    </xf>
    <xf numFmtId="0" fontId="2" fillId="0" borderId="0" xfId="0" quotePrefix="1" applyFont="1"/>
    <xf numFmtId="164" fontId="15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2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165" fontId="2" fillId="0" borderId="0" xfId="0" applyNumberFormat="1" applyFont="1" applyAlignment="1" applyProtection="1">
      <alignment horizontal="center" wrapText="1"/>
      <protection locked="0"/>
    </xf>
    <xf numFmtId="0" fontId="3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7" fillId="0" borderId="0" xfId="0" applyFont="1"/>
    <xf numFmtId="0" fontId="28" fillId="0" borderId="0" xfId="0" applyFont="1" applyAlignment="1">
      <alignment vertical="center"/>
    </xf>
    <xf numFmtId="164" fontId="34" fillId="0" borderId="0" xfId="0" quotePrefix="1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wrapText="1"/>
    </xf>
    <xf numFmtId="166" fontId="2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166" fontId="2" fillId="0" borderId="0" xfId="0" applyNumberFormat="1" applyFont="1"/>
    <xf numFmtId="164" fontId="7" fillId="0" borderId="0" xfId="0" applyNumberFormat="1" applyFont="1"/>
    <xf numFmtId="164" fontId="35" fillId="0" borderId="0" xfId="0" applyNumberFormat="1" applyFont="1" applyAlignment="1">
      <alignment horizontal="center" vertical="center"/>
    </xf>
    <xf numFmtId="2" fontId="0" fillId="0" borderId="0" xfId="0" applyNumberFormat="1"/>
    <xf numFmtId="0" fontId="3" fillId="0" borderId="0" xfId="0" applyFont="1"/>
    <xf numFmtId="0" fontId="36" fillId="0" borderId="0" xfId="0" applyFont="1"/>
    <xf numFmtId="0" fontId="37" fillId="0" borderId="0" xfId="0" applyFont="1"/>
    <xf numFmtId="164" fontId="37" fillId="0" borderId="0" xfId="0" applyNumberFormat="1" applyFont="1"/>
    <xf numFmtId="0" fontId="37" fillId="0" borderId="0" xfId="0" applyFont="1" applyAlignment="1">
      <alignment horizontal="center"/>
    </xf>
    <xf numFmtId="0" fontId="38" fillId="0" borderId="0" xfId="0" applyFont="1"/>
    <xf numFmtId="0" fontId="39" fillId="0" borderId="0" xfId="0" applyFont="1"/>
    <xf numFmtId="0" fontId="40" fillId="0" borderId="0" xfId="0" applyFont="1" applyAlignment="1">
      <alignment horizontal="center"/>
    </xf>
    <xf numFmtId="164" fontId="39" fillId="0" borderId="0" xfId="0" applyNumberFormat="1" applyFont="1" applyAlignment="1">
      <alignment horizontal="center" wrapText="1"/>
    </xf>
    <xf numFmtId="0" fontId="39" fillId="0" borderId="0" xfId="0" applyFont="1" applyAlignment="1">
      <alignment horizontal="center"/>
    </xf>
    <xf numFmtId="0" fontId="7" fillId="0" borderId="0" xfId="0" applyFont="1"/>
    <xf numFmtId="164" fontId="2" fillId="6" borderId="0" xfId="0" applyNumberFormat="1" applyFont="1" applyFill="1" applyAlignment="1" applyProtection="1">
      <alignment horizontal="right" wrapText="1"/>
      <protection locked="0"/>
    </xf>
    <xf numFmtId="164" fontId="7" fillId="6" borderId="0" xfId="0" applyNumberFormat="1" applyFont="1" applyFill="1" applyAlignment="1" applyProtection="1">
      <alignment horizontal="center" wrapText="1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8" fillId="0" borderId="11" xfId="0" applyFont="1" applyBorder="1" applyAlignment="1">
      <alignment vertical="center"/>
    </xf>
    <xf numFmtId="0" fontId="28" fillId="0" borderId="11" xfId="0" applyFont="1" applyBorder="1" applyAlignment="1">
      <alignment horizontal="left" vertical="center"/>
    </xf>
    <xf numFmtId="0" fontId="18" fillId="0" borderId="1" xfId="0" applyFont="1" applyBorder="1"/>
    <xf numFmtId="164" fontId="2" fillId="0" borderId="11" xfId="0" quotePrefix="1" applyNumberFormat="1" applyFont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2" fontId="23" fillId="0" borderId="0" xfId="0" applyNumberFormat="1" applyFont="1" applyAlignment="1">
      <alignment horizontal="center"/>
    </xf>
    <xf numFmtId="2" fontId="39" fillId="0" borderId="0" xfId="0" applyNumberFormat="1" applyFont="1" applyAlignment="1">
      <alignment horizontal="center"/>
    </xf>
    <xf numFmtId="164" fontId="39" fillId="0" borderId="0" xfId="0" applyNumberFormat="1" applyFont="1" applyAlignment="1">
      <alignment horizontal="center"/>
    </xf>
    <xf numFmtId="165" fontId="39" fillId="0" borderId="0" xfId="0" applyNumberFormat="1" applyFont="1" applyAlignment="1">
      <alignment horizontal="center"/>
    </xf>
    <xf numFmtId="2" fontId="39" fillId="0" borderId="0" xfId="0" quotePrefix="1" applyNumberFormat="1" applyFont="1" applyAlignment="1">
      <alignment horizontal="center"/>
    </xf>
    <xf numFmtId="0" fontId="41" fillId="0" borderId="0" xfId="0" applyFont="1" applyAlignment="1">
      <alignment horizontal="center"/>
    </xf>
    <xf numFmtId="165" fontId="39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right"/>
    </xf>
    <xf numFmtId="0" fontId="42" fillId="0" borderId="0" xfId="0" applyFont="1" applyAlignment="1">
      <alignment horizontal="center"/>
    </xf>
    <xf numFmtId="164" fontId="43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/>
    </xf>
    <xf numFmtId="2" fontId="2" fillId="0" borderId="0" xfId="0" quotePrefix="1" applyNumberFormat="1" applyFont="1" applyAlignment="1">
      <alignment horizontal="center"/>
    </xf>
    <xf numFmtId="164" fontId="0" fillId="0" borderId="0" xfId="0" applyNumberFormat="1"/>
    <xf numFmtId="0" fontId="9" fillId="0" borderId="0" xfId="0" applyFont="1" applyAlignment="1">
      <alignment horizontal="center" wrapText="1"/>
    </xf>
    <xf numFmtId="164" fontId="9" fillId="0" borderId="0" xfId="0" applyNumberFormat="1" applyFont="1" applyAlignment="1">
      <alignment horizontal="center" wrapText="1"/>
    </xf>
    <xf numFmtId="164" fontId="13" fillId="0" borderId="0" xfId="0" applyNumberFormat="1" applyFont="1" applyAlignment="1">
      <alignment horizontal="center" wrapText="1"/>
    </xf>
    <xf numFmtId="10" fontId="10" fillId="0" borderId="0" xfId="0" applyNumberFormat="1" applyFont="1"/>
    <xf numFmtId="165" fontId="3" fillId="0" borderId="1" xfId="0" applyNumberFormat="1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textRotation="90" wrapText="1"/>
      <protection locked="0"/>
    </xf>
    <xf numFmtId="0" fontId="3" fillId="0" borderId="9" xfId="0" applyFont="1" applyBorder="1" applyAlignment="1" applyProtection="1">
      <alignment horizontal="center" vertical="center" textRotation="90" wrapText="1"/>
      <protection locked="0"/>
    </xf>
    <xf numFmtId="0" fontId="5" fillId="0" borderId="9" xfId="0" applyFont="1" applyBorder="1" applyAlignment="1" applyProtection="1">
      <alignment horizontal="center" vertical="center" textRotation="90" wrapText="1"/>
      <protection locked="0"/>
    </xf>
    <xf numFmtId="0" fontId="44" fillId="0" borderId="9" xfId="0" applyFont="1" applyBorder="1" applyAlignment="1" applyProtection="1">
      <alignment horizontal="center" vertical="center" textRotation="90" wrapText="1"/>
      <protection locked="0"/>
    </xf>
    <xf numFmtId="164" fontId="2" fillId="0" borderId="9" xfId="0" applyNumberFormat="1" applyFont="1" applyBorder="1" applyAlignment="1" applyProtection="1">
      <alignment horizontal="center" vertical="center" textRotation="90" wrapText="1"/>
      <protection locked="0"/>
    </xf>
    <xf numFmtId="0" fontId="7" fillId="0" borderId="9" xfId="0" applyFont="1" applyBorder="1" applyAlignment="1" applyProtection="1">
      <alignment horizontal="center" vertical="center" textRotation="90" wrapText="1"/>
      <protection locked="0"/>
    </xf>
    <xf numFmtId="165" fontId="2" fillId="0" borderId="9" xfId="0" applyNumberFormat="1" applyFont="1" applyBorder="1" applyAlignment="1" applyProtection="1">
      <alignment horizontal="center" vertical="center" textRotation="90" wrapText="1"/>
      <protection locked="0"/>
    </xf>
    <xf numFmtId="0" fontId="45" fillId="0" borderId="9" xfId="0" applyFont="1" applyBorder="1" applyAlignment="1" applyProtection="1">
      <alignment horizontal="center" vertical="center" textRotation="90" wrapText="1"/>
      <protection locked="0"/>
    </xf>
    <xf numFmtId="0" fontId="22" fillId="0" borderId="9" xfId="0" applyFont="1" applyBorder="1" applyAlignment="1" applyProtection="1">
      <alignment horizontal="center" vertical="center" textRotation="90" wrapText="1"/>
      <protection locked="0"/>
    </xf>
    <xf numFmtId="0" fontId="2" fillId="0" borderId="9" xfId="0" applyFont="1" applyBorder="1" applyAlignment="1" applyProtection="1">
      <alignment horizontal="center" vertical="center" textRotation="90" wrapText="1"/>
      <protection locked="0"/>
    </xf>
    <xf numFmtId="0" fontId="2" fillId="0" borderId="9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 applyProtection="1">
      <alignment horizontal="center" vertical="center" textRotation="90" wrapText="1"/>
      <protection locked="0"/>
    </xf>
    <xf numFmtId="164" fontId="7" fillId="0" borderId="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wrapText="1"/>
    </xf>
    <xf numFmtId="166" fontId="2" fillId="0" borderId="11" xfId="0" applyNumberFormat="1" applyFont="1" applyBorder="1" applyAlignment="1">
      <alignment horizontal="center" wrapText="1"/>
    </xf>
    <xf numFmtId="1" fontId="2" fillId="0" borderId="11" xfId="0" applyNumberFormat="1" applyFont="1" applyBorder="1" applyAlignment="1">
      <alignment horizontal="center" wrapText="1"/>
    </xf>
    <xf numFmtId="165" fontId="2" fillId="0" borderId="11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2" fontId="2" fillId="0" borderId="11" xfId="0" quotePrefix="1" applyNumberFormat="1" applyFont="1" applyBorder="1"/>
    <xf numFmtId="166" fontId="2" fillId="0" borderId="11" xfId="0" applyNumberFormat="1" applyFont="1" applyBorder="1"/>
    <xf numFmtId="164" fontId="7" fillId="0" borderId="11" xfId="0" applyNumberFormat="1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 applyProtection="1">
      <alignment horizontal="center" wrapText="1"/>
      <protection locked="0"/>
    </xf>
    <xf numFmtId="164" fontId="2" fillId="0" borderId="1" xfId="0" applyNumberFormat="1" applyFont="1" applyBorder="1" applyAlignment="1" applyProtection="1">
      <alignment horizontal="center" wrapText="1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3" fillId="0" borderId="0" xfId="0" applyNumberFormat="1" applyFont="1" applyAlignment="1" applyProtection="1">
      <alignment horizontal="center"/>
      <protection locked="0"/>
    </xf>
    <xf numFmtId="1" fontId="0" fillId="0" borderId="0" xfId="0" applyNumberFormat="1"/>
    <xf numFmtId="164" fontId="2" fillId="6" borderId="0" xfId="0" applyNumberFormat="1" applyFont="1" applyFill="1"/>
    <xf numFmtId="0" fontId="35" fillId="0" borderId="0" xfId="0" applyFont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0" xfId="0" applyFont="1" applyFill="1"/>
    <xf numFmtId="0" fontId="2" fillId="0" borderId="11" xfId="0" applyFont="1" applyBorder="1" applyAlignment="1">
      <alignment horizont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4" borderId="1" xfId="0" applyFont="1" applyFill="1" applyBorder="1" applyAlignment="1">
      <alignment horizontal="center" vertical="center"/>
    </xf>
    <xf numFmtId="10" fontId="15" fillId="0" borderId="11" xfId="3" applyNumberFormat="1" applyFont="1" applyBorder="1"/>
    <xf numFmtId="167" fontId="7" fillId="0" borderId="0" xfId="0" applyNumberFormat="1" applyFont="1" applyAlignment="1">
      <alignment horizontal="center"/>
    </xf>
    <xf numFmtId="10" fontId="16" fillId="0" borderId="17" xfId="0" applyNumberFormat="1" applyFont="1" applyBorder="1" applyAlignment="1">
      <alignment horizontal="center"/>
    </xf>
    <xf numFmtId="10" fontId="32" fillId="0" borderId="17" xfId="0" applyNumberFormat="1" applyFont="1" applyBorder="1" applyAlignment="1">
      <alignment horizontal="center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" fillId="0" borderId="18" xfId="0" quotePrefix="1" applyNumberFormat="1" applyFont="1" applyBorder="1" applyAlignment="1">
      <alignment horizontal="center" vertical="center"/>
    </xf>
    <xf numFmtId="164" fontId="7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64" fontId="17" fillId="0" borderId="0" xfId="0" applyNumberFormat="1" applyFont="1"/>
    <xf numFmtId="2" fontId="17" fillId="0" borderId="0" xfId="0" applyNumberFormat="1" applyFont="1"/>
    <xf numFmtId="1" fontId="17" fillId="0" borderId="0" xfId="0" applyNumberFormat="1" applyFont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3" fillId="0" borderId="1" xfId="0" applyNumberFormat="1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48" fillId="0" borderId="0" xfId="0" applyFont="1"/>
    <xf numFmtId="0" fontId="33" fillId="0" borderId="0" xfId="0" applyFont="1"/>
    <xf numFmtId="0" fontId="49" fillId="0" borderId="0" xfId="0" applyFont="1"/>
    <xf numFmtId="164" fontId="7" fillId="0" borderId="11" xfId="0" quotePrefix="1" applyNumberFormat="1" applyFont="1" applyBorder="1"/>
    <xf numFmtId="164" fontId="7" fillId="0" borderId="11" xfId="0" quotePrefix="1" applyNumberFormat="1" applyFont="1" applyBorder="1" applyAlignment="1">
      <alignment horizontal="center" vertical="center"/>
    </xf>
    <xf numFmtId="0" fontId="0" fillId="0" borderId="0" xfId="0" quotePrefix="1"/>
    <xf numFmtId="164" fontId="2" fillId="0" borderId="1" xfId="0" quotePrefix="1" applyNumberFormat="1" applyFont="1" applyBorder="1" applyAlignment="1">
      <alignment horizontal="center"/>
    </xf>
    <xf numFmtId="164" fontId="7" fillId="10" borderId="1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164" fontId="2" fillId="6" borderId="0" xfId="0" applyNumberFormat="1" applyFont="1" applyFill="1" applyAlignment="1">
      <alignment horizontal="center"/>
    </xf>
    <xf numFmtId="164" fontId="2" fillId="6" borderId="0" xfId="0" applyNumberFormat="1" applyFont="1" applyFill="1" applyAlignment="1" applyProtection="1">
      <alignment horizontal="center" wrapText="1"/>
      <protection locked="0"/>
    </xf>
    <xf numFmtId="0" fontId="46" fillId="0" borderId="0" xfId="0" applyFont="1"/>
    <xf numFmtId="0" fontId="46" fillId="0" borderId="0" xfId="0" applyFont="1" applyAlignment="1">
      <alignment horizontal="center"/>
    </xf>
    <xf numFmtId="164" fontId="50" fillId="0" borderId="1" xfId="0" applyNumberFormat="1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51" fillId="0" borderId="1" xfId="0" applyFont="1" applyBorder="1" applyAlignment="1">
      <alignment horizontal="center"/>
    </xf>
    <xf numFmtId="166" fontId="0" fillId="0" borderId="0" xfId="0" applyNumberFormat="1"/>
    <xf numFmtId="0" fontId="0" fillId="0" borderId="0" xfId="0" quotePrefix="1" applyAlignment="1">
      <alignment horizontal="center"/>
    </xf>
    <xf numFmtId="167" fontId="15" fillId="0" borderId="0" xfId="0" applyNumberFormat="1" applyFont="1" applyAlignment="1">
      <alignment horizontal="left"/>
    </xf>
    <xf numFmtId="0" fontId="10" fillId="0" borderId="0" xfId="0" applyFont="1"/>
    <xf numFmtId="164" fontId="39" fillId="0" borderId="0" xfId="0" applyNumberFormat="1" applyFont="1" applyAlignment="1">
      <alignment horizontal="left"/>
    </xf>
    <xf numFmtId="164" fontId="2" fillId="0" borderId="0" xfId="0" quotePrefix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quotePrefix="1" applyNumberFormat="1" applyFont="1" applyAlignment="1">
      <alignment horizontal="left"/>
    </xf>
    <xf numFmtId="166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164" fontId="2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5" fillId="4" borderId="7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26" fillId="4" borderId="15" xfId="0" applyFont="1" applyFill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8" fillId="4" borderId="15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/>
    </xf>
    <xf numFmtId="0" fontId="47" fillId="0" borderId="15" xfId="0" applyFont="1" applyBorder="1" applyAlignment="1" applyProtection="1">
      <alignment horizontal="center" vertical="center"/>
      <protection locked="0"/>
    </xf>
    <xf numFmtId="0" fontId="47" fillId="0" borderId="16" xfId="0" applyFont="1" applyBorder="1" applyAlignment="1" applyProtection="1">
      <alignment horizontal="center" vertical="center"/>
      <protection locked="0"/>
    </xf>
    <xf numFmtId="0" fontId="47" fillId="0" borderId="11" xfId="0" applyFont="1" applyBorder="1" applyAlignment="1" applyProtection="1">
      <alignment horizontal="center" vertical="center"/>
      <protection locked="0"/>
    </xf>
    <xf numFmtId="0" fontId="29" fillId="4" borderId="15" xfId="0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/>
    </xf>
    <xf numFmtId="0" fontId="25" fillId="4" borderId="16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1" fontId="26" fillId="0" borderId="15" xfId="0" applyNumberFormat="1" applyFont="1" applyBorder="1" applyAlignment="1" applyProtection="1">
      <alignment horizontal="center" vertical="center"/>
      <protection locked="0"/>
    </xf>
    <xf numFmtId="1" fontId="26" fillId="0" borderId="16" xfId="0" applyNumberFormat="1" applyFont="1" applyBorder="1" applyAlignment="1" applyProtection="1">
      <alignment horizontal="center" vertical="center"/>
      <protection locked="0"/>
    </xf>
    <xf numFmtId="1" fontId="26" fillId="0" borderId="11" xfId="0" applyNumberFormat="1" applyFont="1" applyBorder="1" applyAlignment="1" applyProtection="1">
      <alignment horizontal="center" vertical="center"/>
      <protection locked="0"/>
    </xf>
    <xf numFmtId="0" fontId="26" fillId="4" borderId="8" xfId="0" applyFont="1" applyFill="1" applyBorder="1" applyAlignment="1">
      <alignment horizontal="left" vertical="center" wrapText="1"/>
    </xf>
    <xf numFmtId="0" fontId="26" fillId="4" borderId="9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center"/>
    </xf>
    <xf numFmtId="0" fontId="21" fillId="3" borderId="5" xfId="0" applyFont="1" applyFill="1" applyBorder="1" applyAlignment="1">
      <alignment horizontal="center"/>
    </xf>
    <xf numFmtId="0" fontId="46" fillId="4" borderId="13" xfId="0" applyFont="1" applyFill="1" applyBorder="1" applyAlignment="1">
      <alignment horizontal="center" vertical="center"/>
    </xf>
    <xf numFmtId="0" fontId="24" fillId="0" borderId="8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</cellXfs>
  <cellStyles count="4">
    <cellStyle name="Normal" xfId="0" builtinId="0"/>
    <cellStyle name="Normal 2" xfId="1" xr:uid="{00000000-0005-0000-0000-000001000000}"/>
    <cellStyle name="Normal 3 2" xfId="2" xr:uid="{00000000-0005-0000-0000-000002000000}"/>
    <cellStyle name="Pourcentage" xfId="3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51"/>
  <sheetViews>
    <sheetView tabSelected="1" zoomScaleNormal="100" workbookViewId="0">
      <pane xSplit="8" ySplit="12" topLeftCell="I13" activePane="bottomRight" state="frozen"/>
      <selection pane="topRight" activeCell="I1" sqref="I1"/>
      <selection pane="bottomLeft" activeCell="A13" sqref="A13"/>
      <selection pane="bottomRight" activeCell="F18" sqref="F18"/>
    </sheetView>
  </sheetViews>
  <sheetFormatPr baseColWidth="10" defaultColWidth="11" defaultRowHeight="15.6" x14ac:dyDescent="0.3"/>
  <cols>
    <col min="1" max="1" width="7.5" customWidth="1"/>
    <col min="2" max="2" width="3.8984375" customWidth="1"/>
    <col min="3" max="3" width="42.19921875" customWidth="1"/>
    <col min="4" max="4" width="4.69921875" customWidth="1"/>
    <col min="5" max="5" width="7.5" customWidth="1"/>
    <col min="6" max="6" width="8.19921875" customWidth="1"/>
    <col min="7" max="7" width="12.8984375" customWidth="1"/>
    <col min="8" max="8" width="6" customWidth="1"/>
    <col min="9" max="10" width="7.3984375" customWidth="1"/>
    <col min="11" max="11" width="7.09765625" customWidth="1"/>
    <col min="12" max="24" width="7.3984375" customWidth="1"/>
    <col min="25" max="26" width="11.19921875" customWidth="1"/>
    <col min="27" max="41" width="11" customWidth="1"/>
  </cols>
  <sheetData>
    <row r="1" spans="1:99" s="42" customFormat="1" ht="37.799999999999997" hidden="1" customHeight="1" x14ac:dyDescent="0.3">
      <c r="A1" s="1" t="s">
        <v>141</v>
      </c>
      <c r="B1" s="1"/>
      <c r="C1" s="1"/>
      <c r="D1" s="1"/>
      <c r="E1" s="38"/>
      <c r="F1" s="39"/>
      <c r="G1" s="168"/>
      <c r="H1" s="95"/>
      <c r="I1" s="31"/>
      <c r="J1" s="38"/>
      <c r="K1" s="39"/>
      <c r="L1" s="39"/>
      <c r="M1" s="39"/>
      <c r="N1" s="39"/>
      <c r="O1" s="39"/>
      <c r="P1" s="39"/>
      <c r="Q1" s="39"/>
      <c r="R1" s="39"/>
      <c r="S1" s="39"/>
      <c r="T1" s="2"/>
      <c r="U1" s="2"/>
      <c r="V1" s="2"/>
      <c r="W1" s="2"/>
      <c r="X1" s="2"/>
      <c r="Y1" s="6"/>
      <c r="Z1" s="6"/>
      <c r="AA1" s="6"/>
      <c r="AB1" s="6"/>
      <c r="AC1" s="9"/>
      <c r="AD1" s="6"/>
      <c r="AE1" s="6"/>
      <c r="AF1" s="6"/>
      <c r="AG1" s="6"/>
      <c r="AH1" s="6"/>
      <c r="AI1" s="11" t="s">
        <v>78</v>
      </c>
      <c r="AJ1" s="6" t="s">
        <v>0</v>
      </c>
      <c r="AK1" s="6"/>
      <c r="AL1"/>
      <c r="AM1" s="6" t="s">
        <v>1</v>
      </c>
      <c r="AN1" s="40" t="s">
        <v>92</v>
      </c>
      <c r="AO1" s="6"/>
      <c r="AP1" s="177"/>
    </row>
    <row r="2" spans="1:99" s="42" customFormat="1" ht="17.399999999999999" hidden="1" x14ac:dyDescent="0.3">
      <c r="A2" s="169"/>
      <c r="B2" s="74"/>
      <c r="C2" s="74"/>
      <c r="D2" s="74"/>
      <c r="E2" s="75"/>
      <c r="F2" s="76"/>
      <c r="G2" s="168"/>
      <c r="H2" s="77"/>
      <c r="I2" s="77"/>
      <c r="J2" s="77"/>
      <c r="K2" s="77"/>
      <c r="L2" s="77"/>
      <c r="M2" s="77"/>
      <c r="N2" s="77"/>
      <c r="O2" s="77"/>
      <c r="P2" s="77"/>
      <c r="Q2" s="77"/>
      <c r="R2" s="31"/>
      <c r="S2" s="31"/>
      <c r="T2" s="31"/>
      <c r="U2" s="31"/>
      <c r="V2" s="31"/>
      <c r="W2" s="188"/>
      <c r="X2" s="31"/>
      <c r="Y2"/>
      <c r="Z2" s="41"/>
      <c r="AA2" s="41"/>
      <c r="AB2" s="72"/>
      <c r="AC2"/>
      <c r="AD2"/>
      <c r="AE2"/>
      <c r="AF2"/>
      <c r="AG2"/>
      <c r="AH2"/>
      <c r="AI2"/>
      <c r="AJ2" s="41"/>
      <c r="AK2"/>
      <c r="AL2"/>
      <c r="AM2"/>
      <c r="AN2" s="163" t="s">
        <v>93</v>
      </c>
      <c r="AO2" s="164">
        <v>1.111</v>
      </c>
      <c r="AP2" s="162" t="s">
        <v>130</v>
      </c>
    </row>
    <row r="3" spans="1:99" s="42" customFormat="1" ht="12" hidden="1" customHeight="1" x14ac:dyDescent="0.3">
      <c r="A3" s="73"/>
      <c r="C3" s="78"/>
      <c r="D3" s="78"/>
      <c r="E3" s="96"/>
      <c r="F3" s="97"/>
      <c r="G3" s="168"/>
      <c r="H3" s="98"/>
      <c r="I3" s="77"/>
      <c r="J3" s="99"/>
      <c r="K3" s="97"/>
      <c r="L3" s="97"/>
      <c r="M3" s="94"/>
      <c r="N3" s="100"/>
      <c r="O3" s="101"/>
      <c r="P3" s="100"/>
      <c r="Q3" s="100"/>
      <c r="R3" s="43"/>
      <c r="S3" s="43"/>
      <c r="T3" s="31"/>
      <c r="U3" s="31"/>
      <c r="V3" s="68"/>
      <c r="W3" s="31"/>
      <c r="X3" s="189"/>
      <c r="Y3" s="190"/>
      <c r="Z3" s="41"/>
      <c r="AA3" s="41"/>
      <c r="AB3"/>
      <c r="AC3"/>
      <c r="AD3"/>
      <c r="AE3"/>
      <c r="AF3"/>
      <c r="AG3"/>
      <c r="AH3"/>
      <c r="AI3"/>
      <c r="AJ3" s="41"/>
      <c r="AK3" s="6"/>
      <c r="AL3" s="12"/>
      <c r="AM3" s="6"/>
      <c r="AN3" s="163" t="s">
        <v>94</v>
      </c>
      <c r="AO3" s="162">
        <v>0.32500000000000001</v>
      </c>
      <c r="AP3" s="162" t="s">
        <v>130</v>
      </c>
    </row>
    <row r="4" spans="1:99" s="42" customFormat="1" hidden="1" x14ac:dyDescent="0.3">
      <c r="A4" s="73"/>
      <c r="B4" s="79"/>
      <c r="D4" s="79"/>
      <c r="E4" s="96"/>
      <c r="F4" s="103"/>
      <c r="G4" s="168"/>
      <c r="H4" s="96"/>
      <c r="I4" s="80"/>
      <c r="J4" s="99"/>
      <c r="K4" s="104"/>
      <c r="L4" s="97"/>
      <c r="M4" s="80"/>
      <c r="N4" s="82"/>
      <c r="O4" s="81"/>
      <c r="P4" s="82"/>
      <c r="Q4" s="191"/>
      <c r="R4" s="43"/>
      <c r="S4" s="192"/>
      <c r="T4" s="2"/>
      <c r="U4" s="193"/>
      <c r="V4" s="2"/>
      <c r="W4" s="2"/>
      <c r="X4" s="189"/>
      <c r="Y4" s="4"/>
      <c r="Z4" s="5"/>
      <c r="AA4" s="5"/>
      <c r="AB4" s="7"/>
      <c r="AC4" s="5"/>
      <c r="AD4" s="5"/>
      <c r="AE4" s="69"/>
      <c r="AF4" s="5"/>
      <c r="AG4" s="3"/>
      <c r="AH4" s="3"/>
      <c r="AI4" s="5"/>
      <c r="AJ4" s="5"/>
      <c r="AK4" s="45"/>
      <c r="AL4" s="5"/>
      <c r="AM4" s="5"/>
      <c r="AN4" s="163" t="s">
        <v>95</v>
      </c>
      <c r="AO4" s="164">
        <v>0.41</v>
      </c>
      <c r="AP4" s="162" t="s">
        <v>130</v>
      </c>
    </row>
    <row r="5" spans="1:99" s="42" customFormat="1" hidden="1" x14ac:dyDescent="0.3">
      <c r="A5" s="73"/>
      <c r="C5" s="170"/>
      <c r="D5"/>
      <c r="E5" s="38"/>
      <c r="F5" s="105"/>
      <c r="G5" s="168"/>
      <c r="H5" s="38"/>
      <c r="I5" s="31"/>
      <c r="J5" s="106"/>
      <c r="K5" s="31"/>
      <c r="L5" s="39"/>
      <c r="M5" s="31"/>
      <c r="N5" s="43"/>
      <c r="O5" s="46"/>
      <c r="P5" s="43"/>
      <c r="Q5" s="43"/>
      <c r="R5" s="194"/>
      <c r="S5" s="43"/>
      <c r="T5" s="31"/>
      <c r="U5" s="193"/>
      <c r="V5" s="31"/>
      <c r="W5" s="31"/>
      <c r="X5" s="194"/>
      <c r="Y5" s="5"/>
      <c r="Z5" s="5"/>
      <c r="AA5" s="5"/>
      <c r="AB5" s="5"/>
      <c r="AC5" s="5"/>
      <c r="AD5" s="68"/>
      <c r="AE5" s="69"/>
      <c r="AF5" s="5"/>
      <c r="AG5" s="5"/>
      <c r="AH5" s="5"/>
      <c r="AI5" s="5"/>
      <c r="AJ5" s="5"/>
      <c r="AK5" s="5"/>
      <c r="AL5" s="5"/>
      <c r="AM5" s="5"/>
      <c r="AN5" s="163" t="s">
        <v>96</v>
      </c>
      <c r="AO5" s="164">
        <v>0.3</v>
      </c>
      <c r="AP5" s="162" t="s">
        <v>130</v>
      </c>
    </row>
    <row r="6" spans="1:99" s="42" customFormat="1" hidden="1" x14ac:dyDescent="0.3">
      <c r="A6" s="73"/>
      <c r="B6" s="150"/>
      <c r="C6" s="47"/>
      <c r="D6" s="47"/>
      <c r="E6" s="38"/>
      <c r="F6" s="105"/>
      <c r="G6" s="168"/>
      <c r="H6" s="106"/>
      <c r="I6" s="31"/>
      <c r="J6" s="106"/>
      <c r="K6" s="31"/>
      <c r="L6" s="39"/>
      <c r="M6" s="31"/>
      <c r="N6" s="43"/>
      <c r="O6" s="43"/>
      <c r="P6" s="43"/>
      <c r="Q6" s="43"/>
      <c r="R6" s="2"/>
      <c r="S6" s="43"/>
      <c r="T6" s="195"/>
      <c r="U6" s="31"/>
      <c r="V6" s="196"/>
      <c r="W6" s="2"/>
      <c r="X6" s="31"/>
      <c r="Y6" s="5"/>
      <c r="Z6" s="5"/>
      <c r="AA6" s="5"/>
      <c r="AB6" s="5"/>
      <c r="AC6" s="83"/>
      <c r="AD6" s="5"/>
      <c r="AE6" s="5"/>
      <c r="AF6" s="5"/>
      <c r="AG6" s="5"/>
      <c r="AH6" s="5"/>
      <c r="AI6" s="5"/>
      <c r="AJ6" s="5"/>
      <c r="AK6" s="5"/>
      <c r="AL6" s="5"/>
      <c r="AM6" s="5"/>
      <c r="AN6" s="141">
        <v>1.032</v>
      </c>
      <c r="AO6" s="102">
        <v>1.018</v>
      </c>
      <c r="AP6" s="178" t="s">
        <v>131</v>
      </c>
    </row>
    <row r="7" spans="1:99" s="42" customFormat="1" hidden="1" x14ac:dyDescent="0.3">
      <c r="A7" s="73"/>
      <c r="B7"/>
      <c r="C7"/>
      <c r="D7"/>
      <c r="E7"/>
      <c r="F7" s="107"/>
      <c r="G7" s="107"/>
      <c r="H7" s="38"/>
      <c r="I7" s="108"/>
      <c r="J7" s="38"/>
      <c r="K7" s="109"/>
      <c r="L7" s="110"/>
      <c r="M7" s="31"/>
      <c r="N7" s="43"/>
      <c r="O7" s="44"/>
      <c r="P7" s="48"/>
      <c r="Q7" s="39"/>
      <c r="R7" s="2"/>
      <c r="S7" s="197"/>
      <c r="T7" s="2"/>
      <c r="U7" s="2"/>
      <c r="V7" s="198"/>
      <c r="W7" s="39"/>
      <c r="X7" s="192"/>
      <c r="Y7" s="49"/>
      <c r="Z7" s="50"/>
      <c r="AA7" s="50"/>
      <c r="AB7" s="51"/>
      <c r="AC7" s="50"/>
      <c r="AD7" s="85">
        <v>0.88</v>
      </c>
      <c r="AE7" s="50"/>
      <c r="AF7" s="50"/>
      <c r="AG7" s="50"/>
      <c r="AH7" s="5"/>
      <c r="AI7" s="50"/>
      <c r="AJ7" s="179">
        <v>0.01</v>
      </c>
      <c r="AK7" s="50"/>
      <c r="AL7" s="50"/>
      <c r="AM7" s="50"/>
      <c r="AN7" s="4">
        <v>0.1</v>
      </c>
      <c r="AO7" s="84">
        <v>0.997</v>
      </c>
      <c r="AP7" s="178" t="s">
        <v>132</v>
      </c>
    </row>
    <row r="8" spans="1:99" s="42" customFormat="1" ht="15" hidden="1" customHeight="1" x14ac:dyDescent="0.25">
      <c r="A8" s="2"/>
      <c r="B8" s="10"/>
      <c r="C8" s="10"/>
      <c r="D8" s="10"/>
      <c r="E8" s="151"/>
      <c r="F8" s="152"/>
      <c r="G8" s="111"/>
      <c r="H8" s="2"/>
      <c r="I8" s="38"/>
      <c r="J8" s="39"/>
      <c r="K8" s="39"/>
      <c r="L8" s="39"/>
      <c r="M8" s="39"/>
      <c r="N8" s="43"/>
      <c r="O8" s="39"/>
      <c r="P8" s="39"/>
      <c r="Q8" s="39"/>
      <c r="R8" s="2"/>
      <c r="S8" s="39"/>
      <c r="T8" s="2"/>
      <c r="U8" s="2"/>
      <c r="V8" s="2"/>
      <c r="W8" s="2"/>
      <c r="X8" s="142"/>
      <c r="Y8" s="49">
        <v>0.1</v>
      </c>
      <c r="Z8" s="50"/>
      <c r="AA8" s="50"/>
      <c r="AB8" s="51"/>
      <c r="AC8" s="49"/>
      <c r="AD8" s="85">
        <v>0.92</v>
      </c>
      <c r="AE8" s="50"/>
      <c r="AF8" s="50"/>
      <c r="AG8" s="50"/>
      <c r="AH8" s="50"/>
      <c r="AI8" s="180">
        <v>0.14000000000000001</v>
      </c>
      <c r="AJ8" s="143">
        <v>0.255</v>
      </c>
      <c r="AK8" s="50"/>
      <c r="AL8" s="50"/>
      <c r="AM8" s="50"/>
      <c r="AN8" s="144">
        <v>0.98499999999999999</v>
      </c>
      <c r="AO8" s="177">
        <f>1/0.989</f>
        <v>1.0111223458038423</v>
      </c>
      <c r="AP8" s="177">
        <f>1/0.989</f>
        <v>1.0111223458038423</v>
      </c>
    </row>
    <row r="9" spans="1:99" s="42" customFormat="1" ht="87" hidden="1" customHeight="1" x14ac:dyDescent="0.2">
      <c r="A9" s="112" t="s">
        <v>116</v>
      </c>
      <c r="B9" s="113" t="s">
        <v>108</v>
      </c>
      <c r="C9" s="113" t="s">
        <v>2</v>
      </c>
      <c r="D9" s="52" t="s">
        <v>97</v>
      </c>
      <c r="E9" s="53" t="s">
        <v>125</v>
      </c>
      <c r="F9" s="114" t="s">
        <v>126</v>
      </c>
      <c r="G9" s="115" t="s">
        <v>98</v>
      </c>
      <c r="H9" s="116" t="s">
        <v>3</v>
      </c>
      <c r="I9" s="116" t="s">
        <v>4</v>
      </c>
      <c r="J9" s="116" t="s">
        <v>5</v>
      </c>
      <c r="K9" s="116" t="s">
        <v>6</v>
      </c>
      <c r="L9" s="116" t="s">
        <v>7</v>
      </c>
      <c r="M9" s="116" t="s">
        <v>8</v>
      </c>
      <c r="N9" s="116" t="s">
        <v>9</v>
      </c>
      <c r="O9" s="116" t="s">
        <v>10</v>
      </c>
      <c r="P9" s="116" t="s">
        <v>11</v>
      </c>
      <c r="Q9" s="116" t="s">
        <v>12</v>
      </c>
      <c r="R9" s="116" t="s">
        <v>79</v>
      </c>
      <c r="S9" s="116" t="s">
        <v>13</v>
      </c>
      <c r="T9" s="116" t="s">
        <v>14</v>
      </c>
      <c r="U9" s="116" t="s">
        <v>15</v>
      </c>
      <c r="V9" s="117" t="s">
        <v>109</v>
      </c>
      <c r="W9" s="116" t="s">
        <v>16</v>
      </c>
      <c r="X9" s="116" t="s">
        <v>17</v>
      </c>
      <c r="Y9" s="118" t="s">
        <v>18</v>
      </c>
      <c r="Z9" s="119" t="s">
        <v>19</v>
      </c>
      <c r="AA9" s="119" t="s">
        <v>20</v>
      </c>
      <c r="AB9" s="120" t="s">
        <v>21</v>
      </c>
      <c r="AC9" s="121" t="s">
        <v>119</v>
      </c>
      <c r="AD9" s="122" t="s">
        <v>128</v>
      </c>
      <c r="AE9" s="123" t="s">
        <v>22</v>
      </c>
      <c r="AF9" s="123" t="s">
        <v>23</v>
      </c>
      <c r="AG9" s="123" t="s">
        <v>24</v>
      </c>
      <c r="AH9" s="123" t="s">
        <v>25</v>
      </c>
      <c r="AI9" s="123" t="s">
        <v>26</v>
      </c>
      <c r="AJ9" s="124" t="s">
        <v>27</v>
      </c>
      <c r="AK9" s="123" t="s">
        <v>28</v>
      </c>
      <c r="AL9" s="123" t="s">
        <v>99</v>
      </c>
      <c r="AM9" s="123" t="s">
        <v>29</v>
      </c>
      <c r="AN9" s="125" t="s">
        <v>30</v>
      </c>
      <c r="AO9" s="114" t="s">
        <v>136</v>
      </c>
    </row>
    <row r="10" spans="1:99" s="42" customFormat="1" ht="20.399999999999999" hidden="1" x14ac:dyDescent="0.2">
      <c r="A10" s="153" t="s">
        <v>117</v>
      </c>
      <c r="B10" s="154" t="s">
        <v>127</v>
      </c>
      <c r="C10" s="155" t="s">
        <v>2</v>
      </c>
      <c r="D10" s="155" t="s">
        <v>100</v>
      </c>
      <c r="E10" s="86" t="s">
        <v>129</v>
      </c>
      <c r="F10" s="126" t="s">
        <v>133</v>
      </c>
      <c r="G10" s="126" t="s">
        <v>101</v>
      </c>
      <c r="H10" s="54" t="s">
        <v>31</v>
      </c>
      <c r="I10" s="55" t="s">
        <v>32</v>
      </c>
      <c r="J10" s="56" t="s">
        <v>102</v>
      </c>
      <c r="K10" s="56" t="s">
        <v>103</v>
      </c>
      <c r="L10" s="56" t="s">
        <v>104</v>
      </c>
      <c r="M10" s="56" t="s">
        <v>105</v>
      </c>
      <c r="N10" s="56" t="s">
        <v>37</v>
      </c>
      <c r="O10" s="56" t="s">
        <v>110</v>
      </c>
      <c r="P10" s="157" t="s">
        <v>106</v>
      </c>
      <c r="Q10" s="157" t="s">
        <v>107</v>
      </c>
      <c r="R10" s="175" t="s">
        <v>80</v>
      </c>
      <c r="S10" s="157" t="s">
        <v>41</v>
      </c>
      <c r="T10" s="158" t="s">
        <v>42</v>
      </c>
      <c r="U10" s="158" t="s">
        <v>43</v>
      </c>
      <c r="V10" s="158" t="s">
        <v>111</v>
      </c>
      <c r="W10" s="158" t="s">
        <v>45</v>
      </c>
      <c r="X10" s="176" t="s">
        <v>46</v>
      </c>
      <c r="Y10" s="57" t="s">
        <v>47</v>
      </c>
      <c r="Z10" s="57" t="s">
        <v>48</v>
      </c>
      <c r="AA10" s="57" t="s">
        <v>49</v>
      </c>
      <c r="AB10" s="58" t="s">
        <v>50</v>
      </c>
      <c r="AC10" s="59" t="s">
        <v>120</v>
      </c>
      <c r="AD10" s="87" t="s">
        <v>112</v>
      </c>
      <c r="AE10" s="60" t="s">
        <v>51</v>
      </c>
      <c r="AF10" s="59" t="s">
        <v>52</v>
      </c>
      <c r="AG10" s="59" t="s">
        <v>53</v>
      </c>
      <c r="AH10" s="59" t="s">
        <v>54</v>
      </c>
      <c r="AI10" s="59" t="s">
        <v>55</v>
      </c>
      <c r="AJ10" s="57" t="s">
        <v>56</v>
      </c>
      <c r="AK10" s="59" t="s">
        <v>57</v>
      </c>
      <c r="AL10" s="59" t="s">
        <v>58</v>
      </c>
      <c r="AM10" s="57" t="s">
        <v>59</v>
      </c>
      <c r="AN10" s="57" t="s">
        <v>60</v>
      </c>
      <c r="AO10" s="57" t="s">
        <v>61</v>
      </c>
    </row>
    <row r="11" spans="1:99" s="61" customFormat="1" ht="13.5" hidden="1" customHeight="1" x14ac:dyDescent="0.25">
      <c r="A11" s="88"/>
      <c r="B11" s="89"/>
      <c r="C11" s="90">
        <f>D17</f>
        <v>0</v>
      </c>
      <c r="D11" s="91"/>
      <c r="E11" s="156"/>
      <c r="F11" s="156" t="e">
        <f>ROUND(AO11,3)</f>
        <v>#DIV/0!</v>
      </c>
      <c r="G11" s="92" t="str">
        <f>IF(E11="","no ref",F11-E11)</f>
        <v>no ref</v>
      </c>
      <c r="H11" s="162" t="str">
        <f>IF(F18="","",F18)</f>
        <v/>
      </c>
      <c r="I11" s="163">
        <f>F19</f>
        <v>0</v>
      </c>
      <c r="J11" s="164">
        <f>F20</f>
        <v>0</v>
      </c>
      <c r="K11" s="164">
        <f>F21</f>
        <v>0</v>
      </c>
      <c r="L11" s="164">
        <f>F22</f>
        <v>0</v>
      </c>
      <c r="M11" s="164">
        <f>F23</f>
        <v>0</v>
      </c>
      <c r="N11" s="164">
        <f>F24</f>
        <v>0</v>
      </c>
      <c r="O11" s="164">
        <f>F25</f>
        <v>0</v>
      </c>
      <c r="P11" s="165">
        <f>F26</f>
        <v>0</v>
      </c>
      <c r="Q11" s="94">
        <f>F27</f>
        <v>0</v>
      </c>
      <c r="R11" s="174" t="str">
        <f>IF(F28="","",IF(F28=0,"",F28))</f>
        <v/>
      </c>
      <c r="S11" s="166">
        <f>F29</f>
        <v>0</v>
      </c>
      <c r="T11" s="185">
        <f>F30</f>
        <v>0</v>
      </c>
      <c r="U11" s="162">
        <f>F31</f>
        <v>0</v>
      </c>
      <c r="V11" s="167">
        <f>F32</f>
        <v>0</v>
      </c>
      <c r="W11" s="164">
        <f>IF(F35="Yes","SH",0)</f>
        <v>0</v>
      </c>
      <c r="X11" s="174">
        <f>IF(F36="C",0.015,IF(F36="Y",0.02,IF(F36="F",0.04,0)))</f>
        <v>0</v>
      </c>
      <c r="Y11" s="127">
        <f>IF(U11=0,J11,(K11+$Y$8*(J11-K11)))</f>
        <v>0</v>
      </c>
      <c r="Z11" s="128">
        <f>IF(AND(H11=1,J11&lt;5.48),MAX(58,MIN(67+(10*(Y11-5)))),MIN(80,70+(10*MAX(0,Y11-5))))</f>
        <v>70</v>
      </c>
      <c r="AA11" s="129" t="e">
        <f>(Z11*H11)+I11</f>
        <v>#VALUE!</v>
      </c>
      <c r="AB11" s="130" t="e">
        <f>SUM(N11*N11/M11)</f>
        <v>#DIV/0!</v>
      </c>
      <c r="AC11" s="145" t="str">
        <f>IF(F36="F","FB","")</f>
        <v/>
      </c>
      <c r="AD11" s="130">
        <f>IF(V11=0,AD$7,MIN(AD$8,1-(M11/N11^1.5*0.127)))</f>
        <v>0.88</v>
      </c>
      <c r="AE11" s="128" t="e">
        <f>SUM(40.1+(18.31*AB11)-(2.016*AB11^2)+(0.07472*AB11^3))*AD11</f>
        <v>#DIV/0!</v>
      </c>
      <c r="AF11" s="131" t="e">
        <f>SUM((M11*AE11)/100)</f>
        <v>#DIV/0!</v>
      </c>
      <c r="AG11" s="131">
        <f>SUM(IF(O11,(P11*P11)/O11,0))</f>
        <v>0</v>
      </c>
      <c r="AH11" s="131">
        <f>SUM(IF(O11,40.1+(18.31*AG11)-(2.016*AG11*AG11)+(0.07472*AG11*AG11*AG11),0))</f>
        <v>0</v>
      </c>
      <c r="AI11" s="132">
        <f>IF(R11&lt;&gt;"",(O11*AH11/100)+((Q11*(1+(0.75-R11/100)/2)^3)*AI$8),(O11*AH11/100)+((Q11)*AI$8))</f>
        <v>0</v>
      </c>
      <c r="AJ11" s="149">
        <f>IF(S11&gt;0,0.01+(MIN(S11,J11*AJ$8)/35))+IF(AND(Q11=0,X11&gt;0.029),(X11+$AJ$7),X11)</f>
        <v>0</v>
      </c>
      <c r="AK11" s="127" t="e">
        <f>SUM(AF11+(IF(AI11&lt;&gt;"",AI11,0)))</f>
        <v>#DIV/0!</v>
      </c>
      <c r="AL11" s="128">
        <f>IF(AND(J11&gt;5.15,Q11=0,S11=0,V11=0,L11&lt;2.3),((((0.42*(N11+1))*M11)+((0.33*(P11+1))*O11))*9.7037)-120,((((0.42*(N11+1))*M11)+((0.33*(P11+1))*O11))*9.7037))</f>
        <v>0</v>
      </c>
      <c r="AM11" s="133" t="e">
        <f>(0.5*I11*L11)+(H11*Z11*L11)+(0.93*T11*Z11)</f>
        <v>#VALUE!</v>
      </c>
      <c r="AN11" s="171" t="e">
        <f>IF(AND(Q11=0,AC11="FB"),MAX(AN$8,MIN(AN$6,($AL11/$AM11)^AN$7))*0.995,IF(AND(H11=2,Q11=0,T11=0),MAX(AN$8,MIN(AN$6,($AL11/$AM11)^AN$7))*1.007,MAX(AN$8,MIN(AN$6,($AL11/$AM11)^AN$7))))</f>
        <v>#VALUE!</v>
      </c>
      <c r="AO11" s="172" t="e">
        <f>AO$2/(Y11^AO$3*AK11^AO$4/AA11^AO$5)*AN11*(1-AJ11)*(IF(W11=0,1,$AO$6))*(IF(V11=2,$AO$7,1)*$AO$8)</f>
        <v>#DIV/0!</v>
      </c>
    </row>
    <row r="12" spans="1:99" s="61" customFormat="1" ht="13.5" hidden="1" customHeight="1" x14ac:dyDescent="0.25">
      <c r="A12" s="88"/>
      <c r="B12" s="89"/>
      <c r="C12" s="90"/>
      <c r="D12" s="91"/>
      <c r="E12" s="156"/>
      <c r="F12" s="156"/>
      <c r="G12" s="92"/>
      <c r="H12" s="162"/>
      <c r="I12" s="163"/>
      <c r="J12" s="164"/>
      <c r="K12" s="164"/>
      <c r="L12" s="164"/>
      <c r="M12" s="135"/>
      <c r="N12" s="135"/>
      <c r="O12" s="135"/>
      <c r="P12" s="135"/>
      <c r="Q12" s="135"/>
      <c r="R12" s="183"/>
      <c r="S12" s="183"/>
      <c r="T12" s="186"/>
      <c r="U12" s="184"/>
      <c r="V12" s="167"/>
      <c r="W12" s="183"/>
      <c r="X12" s="183"/>
      <c r="Y12" s="127"/>
      <c r="Z12" s="128"/>
      <c r="AA12" s="129"/>
      <c r="AB12" s="130"/>
      <c r="AC12" s="145"/>
      <c r="AD12" s="130"/>
      <c r="AE12" s="128"/>
      <c r="AF12" s="131"/>
      <c r="AG12" s="131"/>
      <c r="AH12" s="131"/>
      <c r="AI12" s="132"/>
      <c r="AJ12" s="149"/>
      <c r="AK12" s="127"/>
      <c r="AL12" s="128"/>
      <c r="AM12" s="133"/>
      <c r="AN12" s="171"/>
      <c r="AO12" s="134"/>
      <c r="AT12" s="159"/>
      <c r="AU12" s="159"/>
      <c r="AV12" s="159"/>
      <c r="AW12" s="159"/>
      <c r="BZ12" s="159"/>
      <c r="CH12" s="160"/>
      <c r="CI12" s="159"/>
      <c r="CJ12" s="159"/>
      <c r="CK12" s="159"/>
      <c r="CL12" s="159"/>
      <c r="CM12" s="159"/>
      <c r="CN12" s="159"/>
      <c r="CO12" s="159"/>
      <c r="CP12" s="159"/>
      <c r="CQ12" s="159"/>
      <c r="CR12" s="159"/>
      <c r="CS12" s="161"/>
      <c r="CT12" s="161"/>
      <c r="CU12" s="161"/>
    </row>
    <row r="13" spans="1:99" s="61" customFormat="1" ht="18.600000000000001" customHeight="1" x14ac:dyDescent="0.25">
      <c r="A13" s="2"/>
      <c r="B13" s="62"/>
      <c r="C13" s="62"/>
      <c r="D13" s="39"/>
      <c r="E13" s="39"/>
      <c r="F13" s="63"/>
      <c r="G13" s="6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99" ht="16.8" customHeight="1" x14ac:dyDescent="0.3">
      <c r="B14" s="13"/>
      <c r="C14" s="222" t="s">
        <v>134</v>
      </c>
      <c r="D14" s="222"/>
      <c r="E14" s="222"/>
      <c r="F14" s="222"/>
      <c r="G14" s="222"/>
      <c r="H14" s="14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</row>
    <row r="15" spans="1:99" ht="10.5" customHeight="1" x14ac:dyDescent="0.3">
      <c r="B15" s="15"/>
      <c r="C15" s="220" t="s">
        <v>62</v>
      </c>
      <c r="D15" s="220"/>
      <c r="E15" s="220"/>
      <c r="F15" s="220"/>
      <c r="G15" s="220"/>
      <c r="H15" s="221"/>
    </row>
    <row r="16" spans="1:99" ht="6" customHeight="1" x14ac:dyDescent="0.3">
      <c r="B16" s="15"/>
      <c r="C16" s="36"/>
      <c r="D16" s="36"/>
      <c r="E16" s="36"/>
      <c r="F16" s="36"/>
      <c r="G16" s="36"/>
      <c r="H16" s="37"/>
    </row>
    <row r="17" spans="2:41" x14ac:dyDescent="0.3">
      <c r="B17" s="15"/>
      <c r="C17" s="17" t="s">
        <v>63</v>
      </c>
      <c r="D17" s="223"/>
      <c r="E17" s="224"/>
      <c r="F17" s="224"/>
      <c r="G17" s="225"/>
      <c r="H17" s="16"/>
      <c r="Y17" s="64"/>
      <c r="Z17" s="65"/>
      <c r="AA17" s="66"/>
      <c r="AB17" s="67"/>
      <c r="AC17" s="64"/>
      <c r="AD17" s="67"/>
      <c r="AE17" s="65"/>
      <c r="AF17" s="68"/>
      <c r="AG17" s="68"/>
      <c r="AJ17" s="62"/>
      <c r="AK17" s="62"/>
      <c r="AN17" s="70"/>
      <c r="AO17" s="71"/>
    </row>
    <row r="18" spans="2:41" x14ac:dyDescent="0.3">
      <c r="B18" s="15"/>
      <c r="C18" s="218" t="s">
        <v>3</v>
      </c>
      <c r="D18" s="219"/>
      <c r="E18" s="18" t="s">
        <v>31</v>
      </c>
      <c r="F18" s="146"/>
      <c r="G18" s="148" t="s">
        <v>118</v>
      </c>
      <c r="H18" s="16"/>
      <c r="I18" s="31"/>
    </row>
    <row r="19" spans="2:41" x14ac:dyDescent="0.3">
      <c r="B19" s="15"/>
      <c r="C19" s="218" t="s">
        <v>64</v>
      </c>
      <c r="D19" s="219"/>
      <c r="E19" s="18" t="s">
        <v>32</v>
      </c>
      <c r="F19" s="136"/>
      <c r="G19" s="148" t="s">
        <v>65</v>
      </c>
      <c r="H19" s="16"/>
      <c r="I19" s="31"/>
      <c r="J19" s="72"/>
      <c r="S19" s="72"/>
      <c r="T19" s="72"/>
      <c r="Y19" s="64"/>
      <c r="Z19" s="65"/>
      <c r="AA19" s="66"/>
      <c r="AB19" s="67"/>
      <c r="AF19" s="173"/>
      <c r="AG19" s="72"/>
      <c r="AH19" s="72"/>
      <c r="AI19" s="72"/>
      <c r="AJ19" s="72"/>
      <c r="AK19" s="72"/>
      <c r="AL19" s="72"/>
      <c r="AM19" s="72"/>
    </row>
    <row r="20" spans="2:41" x14ac:dyDescent="0.3">
      <c r="B20" s="15"/>
      <c r="C20" s="218" t="s">
        <v>66</v>
      </c>
      <c r="D20" s="219"/>
      <c r="E20" s="18" t="s">
        <v>33</v>
      </c>
      <c r="F20" s="137"/>
      <c r="G20" s="148" t="s">
        <v>67</v>
      </c>
      <c r="H20" s="16"/>
      <c r="I20" s="31"/>
      <c r="J20" s="107"/>
      <c r="S20" s="107"/>
      <c r="T20" s="107"/>
      <c r="AG20" s="107"/>
      <c r="AH20" s="107"/>
      <c r="AI20" s="107"/>
      <c r="AJ20" s="107"/>
      <c r="AK20" s="107"/>
      <c r="AL20" s="107"/>
      <c r="AM20" s="107"/>
    </row>
    <row r="21" spans="2:41" x14ac:dyDescent="0.3">
      <c r="B21" s="15"/>
      <c r="C21" s="218" t="s">
        <v>68</v>
      </c>
      <c r="D21" s="219"/>
      <c r="E21" s="18" t="s">
        <v>34</v>
      </c>
      <c r="F21" s="137"/>
      <c r="G21" s="148" t="s">
        <v>67</v>
      </c>
      <c r="H21" s="16"/>
      <c r="I21" s="31"/>
      <c r="J21" s="107"/>
      <c r="S21" s="107"/>
      <c r="T21" s="107"/>
      <c r="AG21" s="107"/>
      <c r="AH21" s="107"/>
      <c r="AI21" s="107"/>
      <c r="AJ21" s="107"/>
      <c r="AK21" s="107"/>
      <c r="AL21" s="107"/>
      <c r="AM21" s="107"/>
    </row>
    <row r="22" spans="2:41" x14ac:dyDescent="0.3">
      <c r="B22" s="15"/>
      <c r="C22" s="218" t="s">
        <v>69</v>
      </c>
      <c r="D22" s="219"/>
      <c r="E22" s="18" t="s">
        <v>35</v>
      </c>
      <c r="F22" s="139"/>
      <c r="G22" s="148" t="s">
        <v>67</v>
      </c>
      <c r="H22" s="16"/>
      <c r="I22" s="31"/>
      <c r="J22" s="107"/>
      <c r="S22" s="107"/>
      <c r="T22" s="107"/>
      <c r="AG22" s="107"/>
      <c r="AH22" s="107"/>
      <c r="AI22" s="107"/>
      <c r="AJ22" s="107"/>
      <c r="AK22" s="107"/>
      <c r="AL22" s="107"/>
      <c r="AM22" s="107"/>
    </row>
    <row r="23" spans="2:41" x14ac:dyDescent="0.3">
      <c r="B23" s="15"/>
      <c r="C23" s="218" t="s">
        <v>81</v>
      </c>
      <c r="D23" s="219"/>
      <c r="E23" s="18" t="s">
        <v>36</v>
      </c>
      <c r="F23" s="137"/>
      <c r="G23" s="148" t="s">
        <v>70</v>
      </c>
      <c r="H23" s="16"/>
      <c r="I23" s="31"/>
      <c r="J23" s="107"/>
      <c r="S23" s="107"/>
      <c r="T23" s="107"/>
      <c r="AG23" s="107"/>
      <c r="AH23" s="107"/>
      <c r="AI23" s="107"/>
      <c r="AJ23" s="107"/>
      <c r="AK23" s="107"/>
      <c r="AL23" s="107"/>
      <c r="AM23" s="107"/>
    </row>
    <row r="24" spans="2:41" x14ac:dyDescent="0.3">
      <c r="B24" s="15"/>
      <c r="C24" s="218" t="s">
        <v>71</v>
      </c>
      <c r="D24" s="219"/>
      <c r="E24" s="18" t="s">
        <v>37</v>
      </c>
      <c r="F24" s="138"/>
      <c r="G24" s="148" t="s">
        <v>67</v>
      </c>
      <c r="H24" s="16"/>
      <c r="I24" s="31"/>
      <c r="J24" s="107"/>
      <c r="S24" s="107"/>
      <c r="T24" s="107"/>
      <c r="AG24" s="107"/>
      <c r="AH24" s="107"/>
      <c r="AI24" s="107"/>
      <c r="AJ24" s="107"/>
      <c r="AK24" s="107"/>
      <c r="AL24" s="107"/>
      <c r="AM24" s="107"/>
    </row>
    <row r="25" spans="2:41" x14ac:dyDescent="0.3">
      <c r="B25" s="15"/>
      <c r="C25" s="218" t="s">
        <v>82</v>
      </c>
      <c r="D25" s="219"/>
      <c r="E25" s="18" t="s">
        <v>38</v>
      </c>
      <c r="F25" s="138"/>
      <c r="G25" s="148" t="s">
        <v>70</v>
      </c>
      <c r="H25" s="16"/>
      <c r="I25" s="32"/>
      <c r="J25" s="107"/>
      <c r="S25" s="107"/>
      <c r="T25" s="107"/>
      <c r="AG25" s="107"/>
      <c r="AH25" s="107"/>
      <c r="AI25" s="107"/>
      <c r="AJ25" s="107"/>
      <c r="AK25" s="107"/>
      <c r="AL25" s="107"/>
      <c r="AM25" s="107"/>
    </row>
    <row r="26" spans="2:41" x14ac:dyDescent="0.3">
      <c r="B26" s="15"/>
      <c r="C26" s="218" t="s">
        <v>72</v>
      </c>
      <c r="D26" s="219"/>
      <c r="E26" s="18" t="s">
        <v>39</v>
      </c>
      <c r="F26" s="138"/>
      <c r="G26" s="148" t="s">
        <v>67</v>
      </c>
      <c r="H26" s="16"/>
      <c r="I26" s="31"/>
      <c r="J26" s="107"/>
      <c r="S26" s="107"/>
      <c r="T26" s="107"/>
      <c r="AG26" s="107"/>
      <c r="AH26" s="107"/>
      <c r="AI26" s="107"/>
      <c r="AJ26" s="107"/>
      <c r="AK26" s="107"/>
      <c r="AL26" s="107"/>
      <c r="AM26" s="107"/>
    </row>
    <row r="27" spans="2:41" ht="14.4" customHeight="1" x14ac:dyDescent="0.3">
      <c r="B27" s="15"/>
      <c r="C27" s="218" t="s">
        <v>140</v>
      </c>
      <c r="D27" s="219"/>
      <c r="E27" s="18" t="s">
        <v>40</v>
      </c>
      <c r="F27" s="138"/>
      <c r="G27" s="148" t="s">
        <v>70</v>
      </c>
      <c r="H27" s="16"/>
      <c r="I27" s="32"/>
      <c r="J27" s="107"/>
      <c r="S27" s="107"/>
      <c r="T27" s="107"/>
      <c r="AG27" s="107"/>
      <c r="AH27" s="107"/>
      <c r="AI27" s="107"/>
      <c r="AJ27" s="107"/>
      <c r="AK27" s="107"/>
      <c r="AL27" s="107"/>
      <c r="AM27" s="107"/>
    </row>
    <row r="28" spans="2:41" x14ac:dyDescent="0.3">
      <c r="B28" s="15"/>
      <c r="C28" s="34" t="s">
        <v>89</v>
      </c>
      <c r="D28" s="35"/>
      <c r="E28" s="18" t="s">
        <v>80</v>
      </c>
      <c r="F28" s="138"/>
      <c r="G28" s="28" t="s">
        <v>90</v>
      </c>
      <c r="H28" s="16"/>
      <c r="I28" s="31"/>
      <c r="J28" s="107"/>
      <c r="S28" s="107"/>
      <c r="T28" s="107"/>
      <c r="AG28" s="107"/>
      <c r="AH28" s="107"/>
      <c r="AI28" s="107"/>
      <c r="AJ28" s="107"/>
      <c r="AK28" s="107"/>
      <c r="AL28" s="107"/>
      <c r="AM28" s="107"/>
    </row>
    <row r="29" spans="2:41" x14ac:dyDescent="0.3">
      <c r="B29" s="15"/>
      <c r="C29" s="218" t="s">
        <v>73</v>
      </c>
      <c r="D29" s="219"/>
      <c r="E29" s="18" t="s">
        <v>74</v>
      </c>
      <c r="F29" s="138"/>
      <c r="G29" s="148" t="s">
        <v>67</v>
      </c>
      <c r="H29" s="16"/>
      <c r="I29" s="32"/>
      <c r="J29" s="107"/>
      <c r="S29" s="107"/>
      <c r="T29" s="107"/>
      <c r="AG29" s="107"/>
      <c r="AH29" s="107"/>
      <c r="AI29" s="107"/>
      <c r="AJ29" s="107"/>
      <c r="AK29" s="107"/>
      <c r="AL29" s="107"/>
      <c r="AM29" s="107"/>
    </row>
    <row r="30" spans="2:41" x14ac:dyDescent="0.3">
      <c r="B30" s="15"/>
      <c r="C30" s="218" t="s">
        <v>75</v>
      </c>
      <c r="D30" s="219"/>
      <c r="E30" s="18" t="s">
        <v>42</v>
      </c>
      <c r="F30" s="94"/>
      <c r="G30" s="93" t="str">
        <f>IF(F30&gt;F18,"Check the number","")</f>
        <v/>
      </c>
      <c r="H30" s="16"/>
      <c r="I30" s="31"/>
    </row>
    <row r="31" spans="2:41" x14ac:dyDescent="0.3">
      <c r="B31" s="15"/>
      <c r="C31" s="218" t="s">
        <v>15</v>
      </c>
      <c r="D31" s="219"/>
      <c r="E31" s="18" t="s">
        <v>43</v>
      </c>
      <c r="F31" s="94"/>
      <c r="G31" s="148" t="s">
        <v>76</v>
      </c>
      <c r="H31" s="16"/>
      <c r="I31" s="31"/>
    </row>
    <row r="32" spans="2:41" ht="12.75" customHeight="1" x14ac:dyDescent="0.3">
      <c r="B32" s="15"/>
      <c r="C32" s="19" t="s">
        <v>115</v>
      </c>
      <c r="D32" s="20">
        <v>0</v>
      </c>
      <c r="E32" s="212" t="s">
        <v>111</v>
      </c>
      <c r="F32" s="215"/>
      <c r="G32" s="202" t="s">
        <v>124</v>
      </c>
      <c r="H32" s="16"/>
      <c r="I32" s="31"/>
      <c r="J32" s="140"/>
      <c r="S32" s="140"/>
      <c r="T32" s="140"/>
      <c r="AG32" s="140"/>
      <c r="AH32" s="140"/>
      <c r="AI32" s="140"/>
      <c r="AJ32" s="140"/>
      <c r="AK32" s="140"/>
      <c r="AL32" s="140"/>
      <c r="AM32" s="140"/>
    </row>
    <row r="33" spans="2:39" ht="12.75" customHeight="1" x14ac:dyDescent="0.3">
      <c r="B33" s="15"/>
      <c r="C33" s="19" t="s">
        <v>113</v>
      </c>
      <c r="D33" s="20">
        <v>1</v>
      </c>
      <c r="E33" s="213"/>
      <c r="F33" s="216"/>
      <c r="G33" s="203"/>
      <c r="H33" s="16"/>
      <c r="I33" s="31"/>
      <c r="J33" s="140"/>
      <c r="Q33" s="107"/>
      <c r="S33" s="107"/>
      <c r="T33" s="107"/>
      <c r="AG33" s="107"/>
      <c r="AH33" s="107"/>
      <c r="AI33" s="107"/>
      <c r="AJ33" s="107"/>
      <c r="AK33" s="107"/>
      <c r="AL33" s="107"/>
      <c r="AM33" s="107"/>
    </row>
    <row r="34" spans="2:39" ht="12.75" customHeight="1" x14ac:dyDescent="0.3">
      <c r="B34" s="15"/>
      <c r="C34" s="19" t="s">
        <v>114</v>
      </c>
      <c r="D34" s="20">
        <v>2</v>
      </c>
      <c r="E34" s="214"/>
      <c r="F34" s="217"/>
      <c r="G34" s="204"/>
      <c r="H34" s="16"/>
      <c r="I34" s="31"/>
      <c r="J34" s="140"/>
      <c r="Q34" s="107"/>
      <c r="S34" s="107"/>
      <c r="T34" s="107"/>
      <c r="AG34" s="107"/>
      <c r="AH34" s="107"/>
      <c r="AI34" s="107"/>
      <c r="AJ34" s="107"/>
      <c r="AK34" s="107"/>
      <c r="AL34" s="107"/>
      <c r="AM34" s="107"/>
    </row>
    <row r="35" spans="2:39" x14ac:dyDescent="0.3">
      <c r="B35" s="15"/>
      <c r="C35" s="218" t="s">
        <v>77</v>
      </c>
      <c r="D35" s="219"/>
      <c r="E35" s="18" t="s">
        <v>45</v>
      </c>
      <c r="F35" s="147"/>
      <c r="G35" s="148" t="s">
        <v>76</v>
      </c>
      <c r="H35" s="16"/>
      <c r="I35" s="31"/>
    </row>
    <row r="36" spans="2:39" ht="12.75" customHeight="1" x14ac:dyDescent="0.3">
      <c r="B36" s="15"/>
      <c r="C36" s="19" t="s">
        <v>83</v>
      </c>
      <c r="D36" s="20" t="s">
        <v>84</v>
      </c>
      <c r="E36" s="205" t="s">
        <v>46</v>
      </c>
      <c r="F36" s="208"/>
      <c r="G36" s="211" t="s">
        <v>123</v>
      </c>
      <c r="H36" s="16"/>
      <c r="I36" s="31"/>
    </row>
    <row r="37" spans="2:39" ht="12.75" customHeight="1" x14ac:dyDescent="0.3">
      <c r="B37" s="15"/>
      <c r="C37" s="19" t="s">
        <v>85</v>
      </c>
      <c r="D37" s="20" t="s">
        <v>86</v>
      </c>
      <c r="E37" s="206"/>
      <c r="F37" s="209"/>
      <c r="G37" s="203"/>
      <c r="H37" s="16"/>
    </row>
    <row r="38" spans="2:39" ht="12.75" customHeight="1" x14ac:dyDescent="0.3">
      <c r="B38" s="15"/>
      <c r="C38" s="19" t="s">
        <v>87</v>
      </c>
      <c r="D38" s="20" t="s">
        <v>88</v>
      </c>
      <c r="E38" s="207"/>
      <c r="F38" s="210"/>
      <c r="G38" s="204"/>
      <c r="H38" s="16"/>
    </row>
    <row r="39" spans="2:39" ht="23.25" customHeight="1" x14ac:dyDescent="0.3">
      <c r="B39" s="15"/>
      <c r="C39" s="201" t="s">
        <v>135</v>
      </c>
      <c r="D39" s="201"/>
      <c r="E39" s="201"/>
      <c r="F39" s="30">
        <f>IF(F18=0,0,F11)</f>
        <v>0</v>
      </c>
      <c r="G39" s="29"/>
      <c r="H39" s="16"/>
      <c r="AH39" s="107"/>
      <c r="AI39" s="107"/>
      <c r="AJ39" s="107"/>
      <c r="AK39" s="107"/>
    </row>
    <row r="40" spans="2:39" x14ac:dyDescent="0.3">
      <c r="B40" s="15"/>
      <c r="C40" s="8" t="s">
        <v>91</v>
      </c>
      <c r="D40" s="21"/>
      <c r="E40" s="22"/>
      <c r="F40" s="22"/>
      <c r="G40" s="23"/>
      <c r="H40" s="33"/>
    </row>
    <row r="41" spans="2:39" ht="5.25" customHeight="1" x14ac:dyDescent="0.3">
      <c r="B41" s="24"/>
      <c r="C41" s="25"/>
      <c r="D41" s="26"/>
      <c r="E41" s="27"/>
      <c r="F41" s="27"/>
      <c r="G41" s="199"/>
      <c r="H41" s="200"/>
    </row>
    <row r="48" spans="2:39" x14ac:dyDescent="0.3">
      <c r="K48" s="187"/>
      <c r="L48" s="187"/>
    </row>
    <row r="49" spans="11:12" x14ac:dyDescent="0.3">
      <c r="K49" s="187"/>
      <c r="L49" s="187"/>
    </row>
    <row r="50" spans="11:12" x14ac:dyDescent="0.3">
      <c r="K50" s="107"/>
      <c r="L50" s="107"/>
    </row>
    <row r="51" spans="11:12" x14ac:dyDescent="0.3">
      <c r="K51" s="107"/>
      <c r="L51" s="107"/>
    </row>
  </sheetData>
  <sheetProtection algorithmName="SHA-512" hashValue="uV4PGFf2A8s/Rnr06XXeHSEfxl79EyyvsQ4tvJY7kP4ldzTWwcPEI/UbdzxM8fPWBxgzesKc0pvpulYx1vhtZA==" saltValue="tDUOynAVQbUOPREf2i8g0A==" spinCount="100000" sheet="1" selectLockedCells="1"/>
  <mergeCells count="25">
    <mergeCell ref="C14:G14"/>
    <mergeCell ref="D17:G17"/>
    <mergeCell ref="C18:D18"/>
    <mergeCell ref="C19:D19"/>
    <mergeCell ref="C20:D20"/>
    <mergeCell ref="C21:D21"/>
    <mergeCell ref="C15:H15"/>
    <mergeCell ref="C29:D29"/>
    <mergeCell ref="C30:D30"/>
    <mergeCell ref="C22:D22"/>
    <mergeCell ref="C23:D23"/>
    <mergeCell ref="C31:D31"/>
    <mergeCell ref="C24:D24"/>
    <mergeCell ref="C35:D35"/>
    <mergeCell ref="C25:D25"/>
    <mergeCell ref="C26:D26"/>
    <mergeCell ref="C27:D27"/>
    <mergeCell ref="G41:H41"/>
    <mergeCell ref="C39:E39"/>
    <mergeCell ref="G32:G34"/>
    <mergeCell ref="E36:E38"/>
    <mergeCell ref="F36:F38"/>
    <mergeCell ref="G36:G38"/>
    <mergeCell ref="E32:E34"/>
    <mergeCell ref="F32:F34"/>
  </mergeCells>
  <dataValidations count="1">
    <dataValidation type="whole" allowBlank="1" showInputMessage="1" showErrorMessage="1" sqref="AK38 R18" xr:uid="{00000000-0002-0000-0000-000000000000}">
      <formula1>1</formula1>
      <formula2>10</formula2>
    </dataValidation>
  </dataValidations>
  <pageMargins left="0.78740157499999996" right="0.78740157499999996" top="0.984251969" bottom="0.984251969" header="0.5" footer="0.5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Listes!$E$4:$E$5</xm:f>
          </x14:formula1>
          <xm:sqref>F31</xm:sqref>
        </x14:dataValidation>
        <x14:dataValidation type="list" allowBlank="1" showInputMessage="1" showErrorMessage="1" xr:uid="{00000000-0002-0000-0000-000002000000}">
          <x14:formula1>
            <xm:f>Listes!$C$4:$C$6</xm:f>
          </x14:formula1>
          <xm:sqref>F30</xm:sqref>
        </x14:dataValidation>
        <x14:dataValidation type="list" allowBlank="1" showInputMessage="1" showErrorMessage="1" xr:uid="{00000000-0002-0000-0000-000003000000}">
          <x14:formula1>
            <xm:f>Listes!$G$4:$G$6</xm:f>
          </x14:formula1>
          <xm:sqref>F32:F34</xm:sqref>
        </x14:dataValidation>
        <x14:dataValidation type="list" allowBlank="1" showInputMessage="1" showErrorMessage="1" xr:uid="{00000000-0002-0000-0000-000004000000}">
          <x14:formula1>
            <xm:f>Listes!$I$4:$I$5</xm:f>
          </x14:formula1>
          <xm:sqref>F35</xm:sqref>
        </x14:dataValidation>
        <x14:dataValidation type="list" allowBlank="1" showInputMessage="1" showErrorMessage="1" xr:uid="{00000000-0002-0000-0000-000005000000}">
          <x14:formula1>
            <xm:f>Listes!$K$4:$K$7</xm:f>
          </x14:formula1>
          <xm:sqref>F36:F38</xm:sqref>
        </x14:dataValidation>
        <x14:dataValidation type="list" allowBlank="1" showInputMessage="1" showErrorMessage="1" xr:uid="{4B2FE50F-BBE1-4E57-B37D-22CBECDC1E25}">
          <x14:formula1>
            <xm:f>Listes!$A$4:$A$5</xm:f>
          </x14:formula1>
          <xm:sqref>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BDE00-DBED-4078-8AEF-C8DE80B40953}">
  <dimension ref="A1:K7"/>
  <sheetViews>
    <sheetView workbookViewId="0">
      <selection activeCell="G13" sqref="G13"/>
    </sheetView>
  </sheetViews>
  <sheetFormatPr baseColWidth="10" defaultRowHeight="15.6" x14ac:dyDescent="0.3"/>
  <cols>
    <col min="1" max="1" width="15.69921875" customWidth="1"/>
    <col min="2" max="2" width="2.09765625" customWidth="1"/>
    <col min="4" max="4" width="2.5" customWidth="1"/>
    <col min="6" max="6" width="2.69921875" customWidth="1"/>
    <col min="8" max="8" width="3.19921875" customWidth="1"/>
    <col min="10" max="10" width="3.296875" customWidth="1"/>
  </cols>
  <sheetData>
    <row r="1" spans="1:11" x14ac:dyDescent="0.3">
      <c r="A1" s="181" t="s">
        <v>137</v>
      </c>
    </row>
    <row r="3" spans="1:11" x14ac:dyDescent="0.3">
      <c r="A3" s="182" t="s">
        <v>138</v>
      </c>
      <c r="B3" s="182"/>
      <c r="C3" s="182" t="s">
        <v>139</v>
      </c>
      <c r="D3" s="181"/>
      <c r="E3" s="182" t="s">
        <v>43</v>
      </c>
      <c r="G3" s="182" t="s">
        <v>111</v>
      </c>
      <c r="I3" s="182" t="s">
        <v>45</v>
      </c>
      <c r="K3" s="182" t="s">
        <v>46</v>
      </c>
    </row>
    <row r="4" spans="1:11" x14ac:dyDescent="0.3">
      <c r="A4">
        <v>1</v>
      </c>
      <c r="C4">
        <v>0</v>
      </c>
      <c r="E4" t="s">
        <v>121</v>
      </c>
      <c r="G4">
        <v>0</v>
      </c>
      <c r="I4" t="s">
        <v>121</v>
      </c>
    </row>
    <row r="5" spans="1:11" x14ac:dyDescent="0.3">
      <c r="A5">
        <v>2</v>
      </c>
      <c r="C5">
        <v>1</v>
      </c>
      <c r="E5" t="s">
        <v>122</v>
      </c>
      <c r="G5">
        <v>1</v>
      </c>
      <c r="I5" t="s">
        <v>122</v>
      </c>
      <c r="K5" t="s">
        <v>84</v>
      </c>
    </row>
    <row r="6" spans="1:11" x14ac:dyDescent="0.3">
      <c r="C6">
        <v>2</v>
      </c>
      <c r="G6">
        <v>2</v>
      </c>
      <c r="K6" t="s">
        <v>86</v>
      </c>
    </row>
    <row r="7" spans="1:11" x14ac:dyDescent="0.3">
      <c r="K7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workbookViewId="0">
      <selection activeCell="I26" sqref="I26"/>
    </sheetView>
  </sheetViews>
  <sheetFormatPr baseColWidth="10" defaultColWidth="11" defaultRowHeight="15.6" x14ac:dyDescent="0.3"/>
  <sheetData>
    <row r="1" spans="1:6" x14ac:dyDescent="0.3">
      <c r="A1" t="s">
        <v>42</v>
      </c>
      <c r="B1" t="s">
        <v>43</v>
      </c>
      <c r="C1" t="s">
        <v>44</v>
      </c>
      <c r="D1" t="s">
        <v>45</v>
      </c>
      <c r="E1" t="s">
        <v>46</v>
      </c>
      <c r="F1" t="s">
        <v>31</v>
      </c>
    </row>
    <row r="2" spans="1:6" x14ac:dyDescent="0.3">
      <c r="A2" s="31">
        <v>1</v>
      </c>
      <c r="B2" s="31" t="s">
        <v>121</v>
      </c>
      <c r="C2" s="31">
        <v>0</v>
      </c>
      <c r="D2" s="31" t="s">
        <v>121</v>
      </c>
      <c r="E2" s="31"/>
      <c r="F2">
        <v>1</v>
      </c>
    </row>
    <row r="3" spans="1:6" x14ac:dyDescent="0.3">
      <c r="A3" s="31">
        <v>2</v>
      </c>
      <c r="B3" s="31" t="s">
        <v>122</v>
      </c>
      <c r="C3" s="31">
        <v>1</v>
      </c>
      <c r="D3" s="31" t="s">
        <v>122</v>
      </c>
      <c r="E3" s="31" t="s">
        <v>84</v>
      </c>
      <c r="F3">
        <v>2</v>
      </c>
    </row>
    <row r="4" spans="1:6" x14ac:dyDescent="0.3">
      <c r="A4" s="31"/>
      <c r="B4" s="31"/>
      <c r="C4" s="31">
        <v>2</v>
      </c>
      <c r="D4" s="31"/>
      <c r="E4" s="31" t="s">
        <v>86</v>
      </c>
    </row>
    <row r="5" spans="1:6" x14ac:dyDescent="0.3">
      <c r="A5" s="31"/>
      <c r="B5" s="31"/>
      <c r="C5" s="31"/>
      <c r="D5" s="31"/>
      <c r="E5" s="3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Calculator 2025 V01</vt:lpstr>
      <vt:lpstr>Listes</vt:lpstr>
      <vt:lpstr>Down lists</vt:lpstr>
      <vt:lpstr>LF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Sunnucks</dc:creator>
  <cp:lastModifiedBy>Jean-claude ROUVES</cp:lastModifiedBy>
  <dcterms:created xsi:type="dcterms:W3CDTF">2014-02-05T09:36:02Z</dcterms:created>
  <dcterms:modified xsi:type="dcterms:W3CDTF">2025-01-07T10:29:36Z</dcterms:modified>
</cp:coreProperties>
</file>