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D:\All Yoyo\ACVL\SCHRS\Ratings\2026\"/>
    </mc:Choice>
  </mc:AlternateContent>
  <xr:revisionPtr revIDLastSave="0" documentId="8_{599A991D-B1D0-4AA2-A683-6FA486F53CBE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Calculator 2026 V01" sheetId="1" r:id="rId1"/>
    <sheet name="Listes" sheetId="3" state="hidden" r:id="rId2"/>
    <sheet name="Down lists" sheetId="2" state="hidden" r:id="rId3"/>
  </sheets>
  <definedNames>
    <definedName name="LF">'Down lists'!$E$2:$E$4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P8" i="1" l="1"/>
  <c r="AO8" i="1"/>
  <c r="AC11" i="1" l="1"/>
  <c r="T11" i="1"/>
  <c r="Q11" i="1"/>
  <c r="H11" i="1"/>
  <c r="I11" i="1"/>
  <c r="J11" i="1"/>
  <c r="K11" i="1"/>
  <c r="L11" i="1"/>
  <c r="M11" i="1"/>
  <c r="N11" i="1"/>
  <c r="O11" i="1"/>
  <c r="P11" i="1"/>
  <c r="R11" i="1"/>
  <c r="S11" i="1"/>
  <c r="U11" i="1"/>
  <c r="V11" i="1"/>
  <c r="W11" i="1"/>
  <c r="X11" i="1"/>
  <c r="C11" i="1" l="1"/>
  <c r="AG11" i="1" l="1"/>
  <c r="AH11" i="1" s="1"/>
  <c r="AI11" i="1" s="1"/>
  <c r="AB11" i="1"/>
  <c r="AD11" i="1"/>
  <c r="AE11" i="1" l="1"/>
  <c r="AF11" i="1" s="1"/>
  <c r="Y11" i="1"/>
  <c r="Z11" i="1" s="1"/>
  <c r="AA11" i="1" s="1"/>
  <c r="AJ11" i="1"/>
  <c r="AL11" i="1"/>
  <c r="AK11" i="1" l="1"/>
  <c r="AM11" i="1"/>
  <c r="AN11" i="1" s="1"/>
  <c r="AO11" i="1" l="1"/>
  <c r="F11" i="1" s="1"/>
  <c r="G11" i="1" s="1"/>
  <c r="F39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RJC</author>
    <author>Yorick Klipfel</author>
  </authors>
  <commentList>
    <comment ref="AO6" authorId="0" shapeId="0" xr:uid="{52D1A8E1-4818-48E3-9554-E79D2E5B616A}">
      <text>
        <r>
          <rPr>
            <b/>
            <sz val="9"/>
            <color indexed="81"/>
            <rFont val="Tahoma"/>
            <family val="2"/>
          </rPr>
          <t xml:space="preserve">RJC:
SH factor from 1,014 to 1,016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O7" authorId="1" shapeId="0" xr:uid="{4A54229E-A150-45F3-B347-55D80F4A7C1B}">
      <text>
        <r>
          <rPr>
            <b/>
            <sz val="9"/>
            <color indexed="81"/>
            <rFont val="Tahoma"/>
            <family val="2"/>
          </rPr>
          <t>Yorick Klipfel:</t>
        </r>
        <r>
          <rPr>
            <sz val="9"/>
            <color indexed="81"/>
            <rFont val="Tahoma"/>
            <family val="2"/>
          </rPr>
          <t xml:space="preserve">
2026: 0.997 to 0.990 </t>
        </r>
      </text>
    </comment>
    <comment ref="AP8" authorId="1" shapeId="0" xr:uid="{BD32F2D5-FAF6-4F91-846C-88C4F69D695F}">
      <text>
        <r>
          <rPr>
            <b/>
            <sz val="9"/>
            <color indexed="81"/>
            <rFont val="Tahoma"/>
            <family val="2"/>
          </rPr>
          <t>Yorick Klipfel:</t>
        </r>
        <r>
          <rPr>
            <sz val="9"/>
            <color indexed="81"/>
            <rFont val="Tahoma"/>
            <family val="2"/>
          </rPr>
          <t xml:space="preserve">
2025: refocus 1/0.987
2026: refucus 1/0.982</t>
        </r>
      </text>
    </comment>
  </commentList>
</comments>
</file>

<file path=xl/sharedStrings.xml><?xml version="1.0" encoding="utf-8"?>
<sst xmlns="http://schemas.openxmlformats.org/spreadsheetml/2006/main" count="188" uniqueCount="143">
  <si>
    <t>Simplify formula and include 1.5% penalty for any sort of lifting foil.</t>
  </si>
  <si>
    <t>Adjusted for new crew weights</t>
  </si>
  <si>
    <t>Comments</t>
  </si>
  <si>
    <t>Number of crew</t>
  </si>
  <si>
    <t>Weight of hull and rig in kgs</t>
  </si>
  <si>
    <t>Hull length</t>
  </si>
  <si>
    <t xml:space="preserve">Waterline length </t>
  </si>
  <si>
    <t>Beam</t>
  </si>
  <si>
    <t>Main area</t>
  </si>
  <si>
    <t>Vertical luff of main</t>
  </si>
  <si>
    <t>Jib area</t>
  </si>
  <si>
    <t>Vertical luff of jib</t>
  </si>
  <si>
    <t>Spi area</t>
  </si>
  <si>
    <t>Length of Boards</t>
  </si>
  <si>
    <t>Trapezes</t>
  </si>
  <si>
    <t>Designed before 1st Jan 2007</t>
  </si>
  <si>
    <t>Sinking Hull</t>
  </si>
  <si>
    <t>Lift generating foils?</t>
  </si>
  <si>
    <t>Length</t>
  </si>
  <si>
    <t>Assumed weight per crew member</t>
  </si>
  <si>
    <t>Weight inluding crew</t>
  </si>
  <si>
    <t>Aspect ratio for main</t>
  </si>
  <si>
    <t>Efficiency of main</t>
  </si>
  <si>
    <t>Adjusted area of main</t>
  </si>
  <si>
    <t>Aspect ratio of jib</t>
  </si>
  <si>
    <t>Efficiency of jib</t>
  </si>
  <si>
    <t>Adjusted area of jib</t>
  </si>
  <si>
    <t>BC %</t>
  </si>
  <si>
    <t>Sail area</t>
  </si>
  <si>
    <t>Righting Moment</t>
  </si>
  <si>
    <t>Power Factor</t>
  </si>
  <si>
    <t>CREW</t>
  </si>
  <si>
    <t>WS</t>
  </si>
  <si>
    <t>AL</t>
  </si>
  <si>
    <t>WL</t>
  </si>
  <si>
    <t>BEAM</t>
  </si>
  <si>
    <t>CM</t>
  </si>
  <si>
    <t>VLM</t>
  </si>
  <si>
    <t>CJ</t>
  </si>
  <si>
    <t>VLJ</t>
  </si>
  <si>
    <t>CSPI</t>
  </si>
  <si>
    <t>LB</t>
  </si>
  <si>
    <t>TRAP</t>
  </si>
  <si>
    <t>B27</t>
  </si>
  <si>
    <t>LTM</t>
  </si>
  <si>
    <t>SH</t>
  </si>
  <si>
    <t>LF</t>
  </si>
  <si>
    <t>L</t>
  </si>
  <si>
    <t>WCM</t>
  </si>
  <si>
    <t>W</t>
  </si>
  <si>
    <t>XM</t>
  </si>
  <si>
    <t>ME</t>
  </si>
  <si>
    <t>M</t>
  </si>
  <si>
    <t>XJ</t>
  </si>
  <si>
    <t>JE</t>
  </si>
  <si>
    <t>J</t>
  </si>
  <si>
    <t>BC</t>
  </si>
  <si>
    <t>A</t>
  </si>
  <si>
    <t>HM</t>
  </si>
  <si>
    <t>RM</t>
  </si>
  <si>
    <t>PF</t>
  </si>
  <si>
    <t>R</t>
  </si>
  <si>
    <t>The calculation formulas of the rating SCHRS used in this calculator are the exclusive property of SCHRS</t>
  </si>
  <si>
    <t>Catamaran design type</t>
  </si>
  <si>
    <t>Minimum weight of the catamaran in sailing conditions</t>
  </si>
  <si>
    <t>kgs</t>
  </si>
  <si>
    <t>Maximum hull length</t>
  </si>
  <si>
    <t>m</t>
  </si>
  <si>
    <t>Waterline length (If designed before 1st Jan 2007)</t>
  </si>
  <si>
    <t>Maximum beam width</t>
  </si>
  <si>
    <t>m²</t>
  </si>
  <si>
    <t>Maximum vertical projection of the luff of the mainsail</t>
  </si>
  <si>
    <t>Maximum vertical projection of the luff of the jib</t>
  </si>
  <si>
    <t>Maximum board depth below the hulls</t>
  </si>
  <si>
    <t>VLB</t>
  </si>
  <si>
    <t>Number of trapezes</t>
  </si>
  <si>
    <t>Yes - No</t>
  </si>
  <si>
    <t>New: Change of formula to integrate the screecher penalty</t>
  </si>
  <si>
    <t>SMG/SF &lt;75%</t>
  </si>
  <si>
    <t>MGR</t>
  </si>
  <si>
    <t>Maximum authorized combined mainsail and mast area</t>
  </si>
  <si>
    <t>Maximum authorized Jib area</t>
  </si>
  <si>
    <t>If only curved dagger boards with constant radius :</t>
  </si>
  <si>
    <t>C</t>
  </si>
  <si>
    <t>If curved dagger boards with stabiliser on rudders :</t>
  </si>
  <si>
    <t>Y</t>
  </si>
  <si>
    <t xml:space="preserve">Full lifting foils (Including all boards with variable radius): </t>
  </si>
  <si>
    <t>F</t>
  </si>
  <si>
    <t>Spinnaker : If SMG/SF &lt; 75%, you must fill this cell</t>
  </si>
  <si>
    <t>Example 62,81</t>
  </si>
  <si>
    <t>* Please don't forget to return the cell entries to zero, before a new calculation</t>
  </si>
  <si>
    <t>Adjusted power factor</t>
  </si>
  <si>
    <t>constant</t>
  </si>
  <si>
    <t>Factor L</t>
  </si>
  <si>
    <t>Factor A</t>
  </si>
  <si>
    <t>Factor W</t>
  </si>
  <si>
    <t>Data sources</t>
  </si>
  <si>
    <t>Difference rating values</t>
  </si>
  <si>
    <t>Heeling Moment</t>
  </si>
  <si>
    <t>Sources</t>
  </si>
  <si>
    <t>Diff.</t>
  </si>
  <si>
    <t>AL - LOA</t>
  </si>
  <si>
    <t>WL - RL</t>
  </si>
  <si>
    <t>BEAM -WIDTH</t>
  </si>
  <si>
    <t>CM - MSAM</t>
  </si>
  <si>
    <t>VLJ - VLG</t>
  </si>
  <si>
    <t>CSPI - SAS</t>
  </si>
  <si>
    <t>Name of boats assigned by builders</t>
  </si>
  <si>
    <t>Shape mainsail           - 0 = not LTM - 1 = with LTM - 2 = DS</t>
  </si>
  <si>
    <t>CJ - MSAG</t>
  </si>
  <si>
    <t>SMS</t>
  </si>
  <si>
    <t>CMS</t>
  </si>
  <si>
    <t>Top mainsail with LTM &gt; 0,20 m (except deck sweepers)</t>
  </si>
  <si>
    <t>Deck sweeper mansail.</t>
  </si>
  <si>
    <t xml:space="preserve">Top mainsail with a pinhead &lt; 0,20 m. </t>
  </si>
  <si>
    <r>
      <rPr>
        <b/>
        <sz val="10"/>
        <rFont val="Arial"/>
        <family val="2"/>
      </rPr>
      <t>Single SCHRS identifie</t>
    </r>
    <r>
      <rPr>
        <sz val="10"/>
        <rFont val="Arial"/>
        <family val="2"/>
      </rPr>
      <t>r</t>
    </r>
  </si>
  <si>
    <t>Single ID</t>
  </si>
  <si>
    <t>Groups by categories</t>
  </si>
  <si>
    <t>Groups</t>
  </si>
  <si>
    <t>Yes</t>
  </si>
  <si>
    <t>No</t>
  </si>
  <si>
    <t>SCHRS ratings                year "N - 1"</t>
  </si>
  <si>
    <t>Time dividing factor Year "N"</t>
  </si>
  <si>
    <t>CLASS</t>
  </si>
  <si>
    <r>
      <rPr>
        <sz val="8"/>
        <rFont val="Arial"/>
        <family val="2"/>
      </rPr>
      <t xml:space="preserve">Coefficient for mainsail </t>
    </r>
    <r>
      <rPr>
        <sz val="8"/>
        <color rgb="FFFF0000"/>
        <rFont val="Arial"/>
        <family val="2"/>
      </rPr>
      <t xml:space="preserve"> </t>
    </r>
    <r>
      <rPr>
        <b/>
        <sz val="10"/>
        <color rgb="FFFF0000"/>
        <rFont val="Arial"/>
        <family val="2"/>
      </rPr>
      <t>New calculation</t>
    </r>
  </si>
  <si>
    <t>Ratings 2024</t>
  </si>
  <si>
    <t>Don't modify</t>
  </si>
  <si>
    <t>&lt;= coef.SH</t>
  </si>
  <si>
    <t>&lt;= coef.Decksweeper</t>
  </si>
  <si>
    <t>Test for SCHRS Ratings 2025</t>
  </si>
  <si>
    <t>Listes déroulantes</t>
  </si>
  <si>
    <t>Crew</t>
  </si>
  <si>
    <t>Trap</t>
  </si>
  <si>
    <t xml:space="preserve">Maximum authorized spinnacker area (Including screecher penalty)  </t>
  </si>
  <si>
    <t>Calculator Small catamaran Handicap Rating System - 2026 .V01</t>
  </si>
  <si>
    <t>RATING SCHRS 2026</t>
  </si>
  <si>
    <t>SCHRS CALCULATOR for 2026 - 08/01/2026.V1 - OK - Unlocked</t>
  </si>
  <si>
    <t>Refocusing</t>
  </si>
  <si>
    <t>Ratings 2026</t>
  </si>
  <si>
    <t>Select</t>
  </si>
  <si>
    <r>
      <t xml:space="preserve">Please note           
 </t>
    </r>
    <r>
      <rPr>
        <b/>
        <sz val="9"/>
        <color indexed="10"/>
        <rFont val="Calibri"/>
        <family val="2"/>
      </rPr>
      <t>0 - 1 or 2</t>
    </r>
  </si>
  <si>
    <r>
      <t xml:space="preserve">If foils you note  </t>
    </r>
    <r>
      <rPr>
        <sz val="8"/>
        <color indexed="10"/>
        <rFont val="Calibri"/>
        <family val="2"/>
      </rPr>
      <t xml:space="preserve"> 
</t>
    </r>
    <r>
      <rPr>
        <b/>
        <sz val="9"/>
        <color indexed="10"/>
        <rFont val="Calibri"/>
        <family val="2"/>
      </rPr>
      <t>C - Y or F</t>
    </r>
  </si>
  <si>
    <t>Sinking Hull (Only for HC14, HC16, Prindle 15 / 16)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</si>
</sst>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"/>
    <numFmt numFmtId="165" formatCode="0.0000"/>
    <numFmt numFmtId="166" formatCode="0.0"/>
    <numFmt numFmtId="167" formatCode="0.000%"/>
    <numFmt numFmtId="168" formatCode="0.00000"/>
  </numFmts>
  <fonts count="55" x14ac:knownFonts="1">
    <font>
      <sz val="12"/>
      <color theme="1"/>
      <name val="Calibri"/>
      <family val="2"/>
      <scheme val="minor"/>
    </font>
    <font>
      <sz val="14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9"/>
      <name val="Calibri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8"/>
      <color indexed="10"/>
      <name val="Arial"/>
      <family val="2"/>
    </font>
    <font>
      <sz val="9"/>
      <color indexed="8"/>
      <name val="Calibri"/>
      <family val="2"/>
    </font>
    <font>
      <sz val="10"/>
      <name val="Verdana"/>
      <family val="2"/>
    </font>
    <font>
      <sz val="8"/>
      <color indexed="10"/>
      <name val="Calibri"/>
      <family val="2"/>
    </font>
    <font>
      <b/>
      <sz val="9"/>
      <color indexed="10"/>
      <name val="Calibri"/>
      <family val="2"/>
    </font>
    <font>
      <sz val="8"/>
      <color indexed="8"/>
      <name val="Arial"/>
      <family val="2"/>
    </font>
    <font>
      <sz val="8"/>
      <color indexed="8"/>
      <name val="Calibri"/>
      <family val="2"/>
    </font>
    <font>
      <sz val="8"/>
      <name val="Verdana"/>
      <family val="2"/>
    </font>
    <font>
      <sz val="10"/>
      <name val="Cambria"/>
      <family val="1"/>
    </font>
    <font>
      <sz val="10"/>
      <color indexed="16"/>
      <name val="Cambria"/>
      <family val="1"/>
    </font>
    <font>
      <sz val="8"/>
      <name val="Arial"/>
      <family val="2"/>
      <charset val="1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rgb="FFFF0000"/>
      <name val="Arial"/>
      <family val="2"/>
    </font>
    <font>
      <sz val="8"/>
      <color theme="1"/>
      <name val="Arial"/>
      <family val="2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rgb="FFFF0000"/>
      <name val="Calibri"/>
      <family val="2"/>
      <scheme val="minor"/>
    </font>
    <font>
      <b/>
      <sz val="10"/>
      <color rgb="FFFF0000"/>
      <name val="Verdana"/>
      <family val="2"/>
    </font>
    <font>
      <sz val="10"/>
      <color rgb="FFFF0000"/>
      <name val="Arial"/>
      <family val="2"/>
    </font>
    <font>
      <sz val="8"/>
      <color rgb="FF000000"/>
      <name val="Arial"/>
      <family val="2"/>
    </font>
    <font>
      <b/>
      <sz val="8"/>
      <color rgb="FFFF0000"/>
      <name val="Arial"/>
      <family val="2"/>
    </font>
    <font>
      <sz val="14"/>
      <color theme="3" tint="0.39997558519241921"/>
      <name val="Arial"/>
      <family val="2"/>
    </font>
    <font>
      <sz val="10"/>
      <color theme="3" tint="0.39997558519241921"/>
      <name val="Verdana"/>
      <family val="2"/>
    </font>
    <font>
      <b/>
      <sz val="10"/>
      <color theme="3" tint="0.39997558519241921"/>
      <name val="Verdana"/>
      <family val="2"/>
    </font>
    <font>
      <sz val="8"/>
      <color theme="3" tint="0.39997558519241921"/>
      <name val="Arial"/>
      <family val="2"/>
    </font>
    <font>
      <sz val="10"/>
      <color theme="3" tint="0.39997558519241921"/>
      <name val="Arial"/>
      <family val="2"/>
    </font>
    <font>
      <sz val="8"/>
      <color theme="3" tint="0.39997558519241921"/>
      <name val="Verdana"/>
      <family val="2"/>
    </font>
    <font>
      <b/>
      <sz val="8"/>
      <color theme="3" tint="0.39997558519241921"/>
      <name val="Arial"/>
      <family val="2"/>
    </font>
    <font>
      <sz val="9"/>
      <color theme="3" tint="0.39997558519241921"/>
      <name val="Arial"/>
      <family val="2"/>
    </font>
    <font>
      <sz val="9"/>
      <color rgb="FFFF0000"/>
      <name val="Calibri"/>
      <family val="2"/>
    </font>
    <font>
      <b/>
      <sz val="10"/>
      <color rgb="FFFF0000"/>
      <name val="Arial"/>
      <family val="2"/>
    </font>
    <font>
      <b/>
      <sz val="12"/>
      <color theme="1"/>
      <name val="Calibri"/>
      <family val="2"/>
      <scheme val="minor"/>
    </font>
    <font>
      <sz val="9"/>
      <color rgb="FF222222"/>
      <name val="Arial"/>
      <family val="2"/>
    </font>
    <font>
      <sz val="10"/>
      <color rgb="FFFF0000"/>
      <name val="Verdana"/>
      <family val="2"/>
    </font>
    <font>
      <sz val="8"/>
      <name val="Cambria"/>
      <family val="1"/>
    </font>
    <font>
      <sz val="8"/>
      <color rgb="FFFF0000"/>
      <name val="Cambria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9"/>
      <name val="Calibri"/>
      <family val="2"/>
      <scheme val="minor"/>
    </font>
    <font>
      <b/>
      <sz val="9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40"/>
        <bgColor indexed="8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theme="0" tint="-0.14999847407452621"/>
        <bgColor indexed="8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8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33CCFF"/>
        <bgColor indexed="8"/>
      </patternFill>
    </fill>
    <fill>
      <patternFill patternType="solid">
        <fgColor rgb="FFFFFF00"/>
        <bgColor indexed="8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20" fillId="0" borderId="0"/>
    <xf numFmtId="0" fontId="10" fillId="0" borderId="0"/>
    <xf numFmtId="9" fontId="19" fillId="0" borderId="0" applyFont="0" applyFill="0" applyBorder="0" applyAlignment="0" applyProtection="0"/>
  </cellStyleXfs>
  <cellXfs count="23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1" fillId="3" borderId="0" xfId="0" applyFont="1" applyFill="1"/>
    <xf numFmtId="0" fontId="8" fillId="0" borderId="0" xfId="0" applyFont="1"/>
    <xf numFmtId="0" fontId="23" fillId="4" borderId="2" xfId="0" applyFont="1" applyFill="1" applyBorder="1" applyAlignment="1">
      <alignment vertical="center"/>
    </xf>
    <xf numFmtId="0" fontId="23" fillId="4" borderId="3" xfId="0" applyFont="1" applyFill="1" applyBorder="1" applyAlignment="1">
      <alignment vertical="center"/>
    </xf>
    <xf numFmtId="0" fontId="23" fillId="4" borderId="4" xfId="0" applyFont="1" applyFill="1" applyBorder="1" applyAlignment="1">
      <alignment vertical="center"/>
    </xf>
    <xf numFmtId="0" fontId="23" fillId="4" borderId="5" xfId="0" applyFont="1" applyFill="1" applyBorder="1" applyAlignment="1">
      <alignment vertical="center"/>
    </xf>
    <xf numFmtId="0" fontId="24" fillId="4" borderId="1" xfId="0" applyFont="1" applyFill="1" applyBorder="1" applyAlignment="1">
      <alignment vertical="center"/>
    </xf>
    <xf numFmtId="0" fontId="25" fillId="4" borderId="1" xfId="0" applyFont="1" applyFill="1" applyBorder="1" applyAlignment="1">
      <alignment horizontal="center" vertical="center"/>
    </xf>
    <xf numFmtId="0" fontId="26" fillId="4" borderId="1" xfId="0" applyFont="1" applyFill="1" applyBorder="1" applyAlignment="1">
      <alignment vertical="center" wrapText="1"/>
    </xf>
    <xf numFmtId="0" fontId="27" fillId="4" borderId="1" xfId="0" applyFont="1" applyFill="1" applyBorder="1" applyAlignment="1">
      <alignment horizontal="center" vertical="center" wrapText="1"/>
    </xf>
    <xf numFmtId="0" fontId="27" fillId="4" borderId="0" xfId="0" applyFont="1" applyFill="1" applyAlignment="1">
      <alignment horizontal="center" vertical="center" wrapText="1"/>
    </xf>
    <xf numFmtId="0" fontId="28" fillId="4" borderId="0" xfId="0" applyFont="1" applyFill="1" applyAlignment="1">
      <alignment horizontal="center" vertical="center"/>
    </xf>
    <xf numFmtId="0" fontId="26" fillId="4" borderId="0" xfId="0" applyFont="1" applyFill="1" applyAlignment="1">
      <alignment horizontal="center" vertical="center" wrapText="1"/>
    </xf>
    <xf numFmtId="0" fontId="23" fillId="4" borderId="6" xfId="0" applyFont="1" applyFill="1" applyBorder="1" applyAlignment="1">
      <alignment vertical="center"/>
    </xf>
    <xf numFmtId="0" fontId="26" fillId="4" borderId="7" xfId="0" applyFont="1" applyFill="1" applyBorder="1" applyAlignment="1">
      <alignment vertical="center" wrapText="1"/>
    </xf>
    <xf numFmtId="0" fontId="27" fillId="4" borderId="7" xfId="0" applyFont="1" applyFill="1" applyBorder="1" applyAlignment="1">
      <alignment horizontal="center" vertical="center" wrapText="1"/>
    </xf>
    <xf numFmtId="0" fontId="28" fillId="4" borderId="7" xfId="0" applyFont="1" applyFill="1" applyBorder="1" applyAlignment="1">
      <alignment horizontal="center" vertical="center"/>
    </xf>
    <xf numFmtId="2" fontId="29" fillId="4" borderId="1" xfId="0" applyNumberFormat="1" applyFont="1" applyFill="1" applyBorder="1" applyAlignment="1">
      <alignment horizontal="center" vertical="center"/>
    </xf>
    <xf numFmtId="0" fontId="26" fillId="4" borderId="1" xfId="0" applyFont="1" applyFill="1" applyBorder="1" applyAlignment="1">
      <alignment horizontal="center" vertical="center" wrapText="1"/>
    </xf>
    <xf numFmtId="164" fontId="30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31" fillId="0" borderId="0" xfId="0" applyFont="1" applyAlignment="1">
      <alignment horizontal="center"/>
    </xf>
    <xf numFmtId="0" fontId="23" fillId="4" borderId="5" xfId="0" applyFont="1" applyFill="1" applyBorder="1" applyAlignment="1">
      <alignment horizontal="center" vertical="center"/>
    </xf>
    <xf numFmtId="0" fontId="26" fillId="4" borderId="8" xfId="0" applyFont="1" applyFill="1" applyBorder="1" applyAlignment="1">
      <alignment horizontal="left" vertical="center" wrapText="1"/>
    </xf>
    <xf numFmtId="0" fontId="26" fillId="4" borderId="9" xfId="0" applyFont="1" applyFill="1" applyBorder="1" applyAlignment="1">
      <alignment horizontal="left" vertical="center" wrapText="1"/>
    </xf>
    <xf numFmtId="0" fontId="21" fillId="3" borderId="0" xfId="0" applyFont="1" applyFill="1" applyAlignment="1">
      <alignment horizontal="center"/>
    </xf>
    <xf numFmtId="0" fontId="21" fillId="3" borderId="5" xfId="0" applyFont="1" applyFill="1" applyBorder="1" applyAlignment="1">
      <alignment horizontal="center"/>
    </xf>
    <xf numFmtId="2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32" fillId="0" borderId="0" xfId="0" applyFont="1"/>
    <xf numFmtId="0" fontId="15" fillId="0" borderId="0" xfId="0" applyFont="1" applyAlignment="1">
      <alignment horizontal="center"/>
    </xf>
    <xf numFmtId="164" fontId="14" fillId="0" borderId="0" xfId="0" applyNumberFormat="1" applyFont="1" applyAlignment="1">
      <alignment horizontal="center" wrapText="1"/>
    </xf>
    <xf numFmtId="164" fontId="15" fillId="0" borderId="0" xfId="0" applyNumberFormat="1" applyFont="1" applyAlignment="1">
      <alignment horizontal="center"/>
    </xf>
    <xf numFmtId="167" fontId="2" fillId="0" borderId="0" xfId="0" applyNumberFormat="1" applyFont="1" applyAlignment="1">
      <alignment horizontal="center"/>
    </xf>
    <xf numFmtId="164" fontId="14" fillId="0" borderId="0" xfId="0" applyNumberFormat="1" applyFont="1" applyAlignment="1">
      <alignment horizontal="center"/>
    </xf>
    <xf numFmtId="0" fontId="33" fillId="0" borderId="1" xfId="0" applyFont="1" applyBorder="1" applyAlignment="1">
      <alignment horizontal="center" vertical="center" textRotation="90" wrapText="1"/>
    </xf>
    <xf numFmtId="0" fontId="3" fillId="0" borderId="1" xfId="0" applyFont="1" applyBorder="1" applyAlignment="1">
      <alignment horizontal="center" vertical="center" textRotation="90" wrapText="1"/>
    </xf>
    <xf numFmtId="0" fontId="7" fillId="2" borderId="1" xfId="0" applyFont="1" applyFill="1" applyBorder="1" applyAlignment="1">
      <alignment horizontal="center" vertical="center" wrapText="1"/>
    </xf>
    <xf numFmtId="2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 vertical="center" wrapText="1"/>
    </xf>
    <xf numFmtId="164" fontId="7" fillId="5" borderId="1" xfId="0" applyNumberFormat="1" applyFont="1" applyFill="1" applyBorder="1" applyAlignment="1">
      <alignment horizontal="center" vertical="center" wrapText="1"/>
    </xf>
    <xf numFmtId="165" fontId="7" fillId="5" borderId="1" xfId="0" applyNumberFormat="1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17" fillId="0" borderId="0" xfId="0" applyFont="1"/>
    <xf numFmtId="0" fontId="28" fillId="0" borderId="0" xfId="0" applyFont="1" applyAlignment="1">
      <alignment vertical="center"/>
    </xf>
    <xf numFmtId="164" fontId="34" fillId="0" borderId="0" xfId="0" quotePrefix="1" applyNumberFormat="1" applyFont="1" applyAlignment="1">
      <alignment horizontal="center" vertical="center"/>
    </xf>
    <xf numFmtId="164" fontId="2" fillId="0" borderId="0" xfId="0" applyNumberFormat="1" applyFont="1" applyAlignment="1">
      <alignment horizontal="center" wrapText="1"/>
    </xf>
    <xf numFmtId="166" fontId="2" fillId="0" borderId="0" xfId="0" applyNumberFormat="1" applyFont="1" applyAlignment="1">
      <alignment horizontal="center" wrapText="1"/>
    </xf>
    <xf numFmtId="1" fontId="2" fillId="0" borderId="0" xfId="0" applyNumberFormat="1" applyFont="1" applyAlignment="1">
      <alignment horizontal="center" wrapText="1"/>
    </xf>
    <xf numFmtId="165" fontId="2" fillId="0" borderId="0" xfId="0" applyNumberFormat="1" applyFont="1" applyAlignment="1">
      <alignment horizontal="center" wrapText="1"/>
    </xf>
    <xf numFmtId="2" fontId="2" fillId="0" borderId="0" xfId="0" applyNumberFormat="1" applyFont="1" applyAlignment="1">
      <alignment horizontal="center" wrapText="1"/>
    </xf>
    <xf numFmtId="164" fontId="7" fillId="0" borderId="0" xfId="0" applyNumberFormat="1" applyFont="1"/>
    <xf numFmtId="164" fontId="35" fillId="0" borderId="0" xfId="0" applyNumberFormat="1" applyFont="1" applyAlignment="1">
      <alignment horizontal="center" vertical="center"/>
    </xf>
    <xf numFmtId="2" fontId="0" fillId="0" borderId="0" xfId="0" applyNumberFormat="1"/>
    <xf numFmtId="0" fontId="3" fillId="0" borderId="0" xfId="0" applyFont="1"/>
    <xf numFmtId="0" fontId="36" fillId="0" borderId="0" xfId="0" applyFont="1"/>
    <xf numFmtId="0" fontId="37" fillId="0" borderId="0" xfId="0" applyFont="1"/>
    <xf numFmtId="164" fontId="37" fillId="0" borderId="0" xfId="0" applyNumberFormat="1" applyFont="1"/>
    <xf numFmtId="0" fontId="37" fillId="0" borderId="0" xfId="0" applyFont="1" applyAlignment="1">
      <alignment horizontal="center"/>
    </xf>
    <xf numFmtId="0" fontId="38" fillId="0" borderId="0" xfId="0" applyFont="1"/>
    <xf numFmtId="0" fontId="39" fillId="0" borderId="0" xfId="0" applyFont="1"/>
    <xf numFmtId="0" fontId="40" fillId="0" borderId="0" xfId="0" applyFont="1" applyAlignment="1">
      <alignment horizontal="center"/>
    </xf>
    <xf numFmtId="164" fontId="39" fillId="0" borderId="0" xfId="0" applyNumberFormat="1" applyFont="1" applyAlignment="1">
      <alignment horizontal="center" wrapText="1"/>
    </xf>
    <xf numFmtId="0" fontId="39" fillId="0" borderId="0" xfId="0" applyFont="1" applyAlignment="1">
      <alignment horizontal="center"/>
    </xf>
    <xf numFmtId="1" fontId="2" fillId="0" borderId="1" xfId="0" applyNumberFormat="1" applyFont="1" applyBorder="1" applyAlignment="1">
      <alignment horizontal="center" vertical="center" wrapText="1"/>
    </xf>
    <xf numFmtId="0" fontId="35" fillId="5" borderId="1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/>
    </xf>
    <xf numFmtId="0" fontId="28" fillId="0" borderId="11" xfId="0" applyFont="1" applyBorder="1" applyAlignment="1">
      <alignment vertical="center"/>
    </xf>
    <xf numFmtId="0" fontId="28" fillId="0" borderId="11" xfId="0" applyFont="1" applyBorder="1" applyAlignment="1">
      <alignment horizontal="left" vertical="center"/>
    </xf>
    <xf numFmtId="0" fontId="18" fillId="0" borderId="1" xfId="0" applyFont="1" applyBorder="1"/>
    <xf numFmtId="164" fontId="2" fillId="0" borderId="11" xfId="0" quotePrefix="1" applyNumberFormat="1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center"/>
      <protection locked="0"/>
    </xf>
    <xf numFmtId="2" fontId="23" fillId="0" borderId="0" xfId="0" applyNumberFormat="1" applyFont="1" applyAlignment="1">
      <alignment horizontal="center"/>
    </xf>
    <xf numFmtId="2" fontId="39" fillId="0" borderId="0" xfId="0" applyNumberFormat="1" applyFont="1" applyAlignment="1">
      <alignment horizontal="center"/>
    </xf>
    <xf numFmtId="164" fontId="39" fillId="0" borderId="0" xfId="0" applyNumberFormat="1" applyFont="1" applyAlignment="1">
      <alignment horizontal="center"/>
    </xf>
    <xf numFmtId="165" fontId="39" fillId="0" borderId="0" xfId="0" applyNumberFormat="1" applyFont="1" applyAlignment="1">
      <alignment horizontal="center"/>
    </xf>
    <xf numFmtId="2" fontId="39" fillId="0" borderId="0" xfId="0" quotePrefix="1" applyNumberFormat="1" applyFont="1" applyAlignment="1">
      <alignment horizontal="center"/>
    </xf>
    <xf numFmtId="0" fontId="41" fillId="0" borderId="0" xfId="0" applyFont="1" applyAlignment="1">
      <alignment horizontal="center"/>
    </xf>
    <xf numFmtId="165" fontId="39" fillId="0" borderId="0" xfId="0" applyNumberFormat="1" applyFont="1" applyAlignment="1">
      <alignment horizontal="center" wrapText="1"/>
    </xf>
    <xf numFmtId="0" fontId="42" fillId="0" borderId="0" xfId="0" applyFont="1" applyAlignment="1">
      <alignment horizontal="center"/>
    </xf>
    <xf numFmtId="164" fontId="43" fillId="0" borderId="0" xfId="0" applyNumberFormat="1" applyFont="1" applyAlignment="1">
      <alignment horizontal="center" wrapText="1"/>
    </xf>
    <xf numFmtId="0" fontId="7" fillId="0" borderId="0" xfId="0" applyFont="1" applyAlignment="1">
      <alignment horizontal="center"/>
    </xf>
    <xf numFmtId="2" fontId="2" fillId="0" borderId="0" xfId="0" quotePrefix="1" applyNumberFormat="1" applyFont="1" applyAlignment="1">
      <alignment horizontal="center"/>
    </xf>
    <xf numFmtId="164" fontId="0" fillId="0" borderId="0" xfId="0" applyNumberFormat="1"/>
    <xf numFmtId="0" fontId="9" fillId="0" borderId="0" xfId="0" applyFont="1" applyAlignment="1">
      <alignment horizontal="center" wrapText="1"/>
    </xf>
    <xf numFmtId="164" fontId="9" fillId="0" borderId="0" xfId="0" applyNumberFormat="1" applyFont="1" applyAlignment="1">
      <alignment horizontal="center" wrapText="1"/>
    </xf>
    <xf numFmtId="164" fontId="13" fillId="0" borderId="0" xfId="0" applyNumberFormat="1" applyFont="1" applyAlignment="1">
      <alignment horizontal="center" wrapText="1"/>
    </xf>
    <xf numFmtId="10" fontId="10" fillId="0" borderId="0" xfId="0" applyNumberFormat="1" applyFont="1"/>
    <xf numFmtId="165" fontId="3" fillId="0" borderId="1" xfId="0" applyNumberFormat="1" applyFont="1" applyBorder="1" applyAlignment="1">
      <alignment horizontal="center" vertical="center" wrapText="1"/>
    </xf>
    <xf numFmtId="165" fontId="4" fillId="0" borderId="9" xfId="0" applyNumberFormat="1" applyFont="1" applyBorder="1" applyAlignment="1">
      <alignment horizontal="center" vertical="center" wrapText="1"/>
    </xf>
    <xf numFmtId="0" fontId="6" fillId="6" borderId="9" xfId="0" applyFont="1" applyFill="1" applyBorder="1" applyAlignment="1" applyProtection="1">
      <alignment horizontal="center" vertical="center" textRotation="90" wrapText="1"/>
      <protection locked="0"/>
    </xf>
    <xf numFmtId="0" fontId="3" fillId="0" borderId="9" xfId="0" applyFont="1" applyBorder="1" applyAlignment="1" applyProtection="1">
      <alignment horizontal="center" vertical="center" textRotation="90" wrapText="1"/>
      <protection locked="0"/>
    </xf>
    <xf numFmtId="0" fontId="5" fillId="0" borderId="9" xfId="0" applyFont="1" applyBorder="1" applyAlignment="1" applyProtection="1">
      <alignment horizontal="center" vertical="center" textRotation="90" wrapText="1"/>
      <protection locked="0"/>
    </xf>
    <xf numFmtId="0" fontId="44" fillId="0" borderId="9" xfId="0" applyFont="1" applyBorder="1" applyAlignment="1" applyProtection="1">
      <alignment horizontal="center" vertical="center" textRotation="90" wrapText="1"/>
      <protection locked="0"/>
    </xf>
    <xf numFmtId="164" fontId="2" fillId="0" borderId="9" xfId="0" applyNumberFormat="1" applyFont="1" applyBorder="1" applyAlignment="1" applyProtection="1">
      <alignment horizontal="center" vertical="center" textRotation="90" wrapText="1"/>
      <protection locked="0"/>
    </xf>
    <xf numFmtId="0" fontId="7" fillId="0" borderId="9" xfId="0" applyFont="1" applyBorder="1" applyAlignment="1" applyProtection="1">
      <alignment horizontal="center" vertical="center" textRotation="90" wrapText="1"/>
      <protection locked="0"/>
    </xf>
    <xf numFmtId="165" fontId="2" fillId="0" borderId="9" xfId="0" applyNumberFormat="1" applyFont="1" applyBorder="1" applyAlignment="1" applyProtection="1">
      <alignment horizontal="center" vertical="center" textRotation="90" wrapText="1"/>
      <protection locked="0"/>
    </xf>
    <xf numFmtId="0" fontId="45" fillId="0" borderId="9" xfId="0" applyFont="1" applyBorder="1" applyAlignment="1" applyProtection="1">
      <alignment horizontal="center" vertical="center" textRotation="90" wrapText="1"/>
      <protection locked="0"/>
    </xf>
    <xf numFmtId="0" fontId="22" fillId="0" borderId="9" xfId="0" applyFont="1" applyBorder="1" applyAlignment="1" applyProtection="1">
      <alignment horizontal="center" vertical="center" textRotation="90" wrapText="1"/>
      <protection locked="0"/>
    </xf>
    <xf numFmtId="0" fontId="2" fillId="0" borderId="9" xfId="0" applyFont="1" applyBorder="1" applyAlignment="1" applyProtection="1">
      <alignment horizontal="center" vertical="center" textRotation="90" wrapText="1"/>
      <protection locked="0"/>
    </xf>
    <xf numFmtId="0" fontId="2" fillId="0" borderId="9" xfId="0" applyFont="1" applyBorder="1" applyAlignment="1">
      <alignment horizontal="center" vertical="center" textRotation="90" wrapText="1"/>
    </xf>
    <xf numFmtId="164" fontId="2" fillId="0" borderId="1" xfId="0" applyNumberFormat="1" applyFont="1" applyBorder="1" applyAlignment="1" applyProtection="1">
      <alignment horizontal="center" vertical="center" textRotation="90" wrapText="1"/>
      <protection locked="0"/>
    </xf>
    <xf numFmtId="164" fontId="7" fillId="0" borderId="1" xfId="0" applyNumberFormat="1" applyFont="1" applyBorder="1" applyAlignment="1">
      <alignment horizontal="center" vertical="center" wrapText="1"/>
    </xf>
    <xf numFmtId="164" fontId="2" fillId="0" borderId="11" xfId="0" applyNumberFormat="1" applyFont="1" applyBorder="1" applyAlignment="1">
      <alignment horizontal="center" wrapText="1"/>
    </xf>
    <xf numFmtId="166" fontId="2" fillId="0" borderId="11" xfId="0" applyNumberFormat="1" applyFont="1" applyBorder="1" applyAlignment="1">
      <alignment horizontal="center" wrapText="1"/>
    </xf>
    <xf numFmtId="1" fontId="2" fillId="0" borderId="11" xfId="0" applyNumberFormat="1" applyFont="1" applyBorder="1" applyAlignment="1">
      <alignment horizontal="center" wrapText="1"/>
    </xf>
    <xf numFmtId="165" fontId="2" fillId="0" borderId="11" xfId="0" applyNumberFormat="1" applyFont="1" applyBorder="1" applyAlignment="1">
      <alignment horizontal="center" wrapText="1"/>
    </xf>
    <xf numFmtId="2" fontId="2" fillId="0" borderId="11" xfId="0" applyNumberFormat="1" applyFont="1" applyBorder="1" applyAlignment="1">
      <alignment horizontal="center" wrapText="1"/>
    </xf>
    <xf numFmtId="2" fontId="2" fillId="0" borderId="11" xfId="0" quotePrefix="1" applyNumberFormat="1" applyFont="1" applyBorder="1"/>
    <xf numFmtId="166" fontId="2" fillId="0" borderId="11" xfId="0" applyNumberFormat="1" applyFont="1" applyBorder="1"/>
    <xf numFmtId="164" fontId="7" fillId="0" borderId="11" xfId="0" applyNumberFormat="1" applyFont="1" applyBorder="1" applyAlignment="1">
      <alignment horizontal="center" vertical="center"/>
    </xf>
    <xf numFmtId="164" fontId="18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 applyProtection="1">
      <alignment horizontal="center" wrapText="1"/>
      <protection locked="0"/>
    </xf>
    <xf numFmtId="164" fontId="2" fillId="0" borderId="1" xfId="0" applyNumberFormat="1" applyFont="1" applyBorder="1" applyAlignment="1" applyProtection="1">
      <alignment horizontal="center" wrapText="1"/>
      <protection locked="0"/>
    </xf>
    <xf numFmtId="164" fontId="2" fillId="0" borderId="1" xfId="0" applyNumberFormat="1" applyFont="1" applyBorder="1" applyAlignment="1" applyProtection="1">
      <alignment horizontal="center"/>
      <protection locked="0"/>
    </xf>
    <xf numFmtId="164" fontId="23" fillId="0" borderId="0" xfId="0" applyNumberFormat="1" applyFont="1" applyAlignment="1" applyProtection="1">
      <alignment horizontal="center"/>
      <protection locked="0"/>
    </xf>
    <xf numFmtId="1" fontId="0" fillId="0" borderId="0" xfId="0" applyNumberFormat="1"/>
    <xf numFmtId="0" fontId="35" fillId="0" borderId="0" xfId="0" applyFont="1" applyAlignment="1">
      <alignment horizontal="center"/>
    </xf>
    <xf numFmtId="0" fontId="2" fillId="0" borderId="11" xfId="0" applyFont="1" applyBorder="1" applyAlignment="1">
      <alignment horizontal="center" wrapText="1"/>
    </xf>
    <xf numFmtId="0" fontId="2" fillId="0" borderId="1" xfId="0" applyFont="1" applyBorder="1" applyAlignment="1" applyProtection="1">
      <alignment horizontal="center" wrapText="1"/>
      <protection locked="0"/>
    </xf>
    <xf numFmtId="0" fontId="26" fillId="0" borderId="1" xfId="0" applyFont="1" applyBorder="1" applyAlignment="1" applyProtection="1">
      <alignment horizontal="center" vertical="center"/>
      <protection locked="0"/>
    </xf>
    <xf numFmtId="0" fontId="26" fillId="4" borderId="1" xfId="0" applyFont="1" applyFill="1" applyBorder="1" applyAlignment="1">
      <alignment horizontal="center" vertical="center"/>
    </xf>
    <xf numFmtId="10" fontId="15" fillId="0" borderId="11" xfId="3" applyNumberFormat="1" applyFont="1" applyBorder="1"/>
    <xf numFmtId="167" fontId="7" fillId="0" borderId="0" xfId="0" applyNumberFormat="1" applyFont="1" applyAlignment="1">
      <alignment horizontal="center"/>
    </xf>
    <xf numFmtId="10" fontId="16" fillId="0" borderId="17" xfId="0" applyNumberFormat="1" applyFont="1" applyBorder="1" applyAlignment="1">
      <alignment horizontal="center"/>
    </xf>
    <xf numFmtId="10" fontId="32" fillId="0" borderId="17" xfId="0" applyNumberFormat="1" applyFont="1" applyBorder="1" applyAlignment="1">
      <alignment horizontal="center"/>
    </xf>
    <xf numFmtId="0" fontId="7" fillId="7" borderId="1" xfId="0" applyFont="1" applyFill="1" applyBorder="1" applyAlignment="1">
      <alignment horizontal="center" vertical="center" wrapText="1"/>
    </xf>
    <xf numFmtId="0" fontId="7" fillId="8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164" fontId="2" fillId="0" borderId="18" xfId="0" quotePrefix="1" applyNumberFormat="1" applyFont="1" applyBorder="1" applyAlignment="1">
      <alignment horizontal="center" vertical="center"/>
    </xf>
    <xf numFmtId="164" fontId="7" fillId="9" borderId="1" xfId="0" applyNumberFormat="1" applyFont="1" applyFill="1" applyBorder="1" applyAlignment="1">
      <alignment horizontal="center" vertical="center" wrapText="1"/>
    </xf>
    <xf numFmtId="0" fontId="7" fillId="9" borderId="1" xfId="0" applyFont="1" applyFill="1" applyBorder="1" applyAlignment="1">
      <alignment horizontal="center" vertical="center" wrapText="1"/>
    </xf>
    <xf numFmtId="164" fontId="17" fillId="0" borderId="0" xfId="0" applyNumberFormat="1" applyFont="1"/>
    <xf numFmtId="2" fontId="17" fillId="0" borderId="0" xfId="0" applyNumberFormat="1" applyFont="1"/>
    <xf numFmtId="1" fontId="17" fillId="0" borderId="0" xfId="0" applyNumberFormat="1" applyFont="1"/>
    <xf numFmtId="0" fontId="2" fillId="0" borderId="1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164" fontId="23" fillId="0" borderId="1" xfId="0" applyNumberFormat="1" applyFont="1" applyBorder="1" applyAlignment="1">
      <alignment horizontal="center"/>
    </xf>
    <xf numFmtId="164" fontId="22" fillId="0" borderId="1" xfId="0" applyNumberFormat="1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0" fontId="47" fillId="0" borderId="0" xfId="0" applyFont="1"/>
    <xf numFmtId="0" fontId="33" fillId="0" borderId="0" xfId="0" applyFont="1"/>
    <xf numFmtId="0" fontId="48" fillId="0" borderId="0" xfId="0" applyFont="1"/>
    <xf numFmtId="164" fontId="7" fillId="0" borderId="11" xfId="0" quotePrefix="1" applyNumberFormat="1" applyFont="1" applyBorder="1"/>
    <xf numFmtId="164" fontId="7" fillId="0" borderId="11" xfId="0" quotePrefix="1" applyNumberFormat="1" applyFont="1" applyBorder="1" applyAlignment="1">
      <alignment horizontal="center" vertical="center"/>
    </xf>
    <xf numFmtId="0" fontId="0" fillId="0" borderId="0" xfId="0" quotePrefix="1"/>
    <xf numFmtId="164" fontId="2" fillId="0" borderId="1" xfId="0" quotePrefix="1" applyNumberFormat="1" applyFont="1" applyBorder="1" applyAlignment="1">
      <alignment horizontal="center"/>
    </xf>
    <xf numFmtId="164" fontId="7" fillId="10" borderId="1" xfId="0" applyNumberFormat="1" applyFont="1" applyFill="1" applyBorder="1" applyAlignment="1">
      <alignment horizontal="center" vertical="center" wrapText="1"/>
    </xf>
    <xf numFmtId="0" fontId="7" fillId="10" borderId="1" xfId="0" applyFont="1" applyFill="1" applyBorder="1" applyAlignment="1">
      <alignment horizontal="center" vertical="center" wrapText="1"/>
    </xf>
    <xf numFmtId="0" fontId="46" fillId="0" borderId="0" xfId="0" applyFont="1"/>
    <xf numFmtId="0" fontId="46" fillId="0" borderId="0" xfId="0" applyFont="1" applyAlignment="1">
      <alignment horizontal="center"/>
    </xf>
    <xf numFmtId="164" fontId="49" fillId="0" borderId="1" xfId="0" applyNumberFormat="1" applyFont="1" applyBorder="1" applyAlignment="1">
      <alignment horizontal="center"/>
    </xf>
    <xf numFmtId="0" fontId="49" fillId="0" borderId="1" xfId="0" applyFont="1" applyBorder="1" applyAlignment="1">
      <alignment horizontal="center"/>
    </xf>
    <xf numFmtId="0" fontId="22" fillId="0" borderId="1" xfId="0" applyFont="1" applyBorder="1" applyAlignment="1">
      <alignment horizontal="center"/>
    </xf>
    <xf numFmtId="0" fontId="50" fillId="0" borderId="1" xfId="0" applyFont="1" applyBorder="1" applyAlignment="1">
      <alignment horizontal="center"/>
    </xf>
    <xf numFmtId="166" fontId="0" fillId="0" borderId="0" xfId="0" applyNumberFormat="1"/>
    <xf numFmtId="165" fontId="0" fillId="0" borderId="0" xfId="0" applyNumberFormat="1"/>
    <xf numFmtId="10" fontId="0" fillId="0" borderId="0" xfId="0" applyNumberFormat="1"/>
    <xf numFmtId="0" fontId="0" fillId="0" borderId="0" xfId="0" quotePrefix="1" applyAlignment="1">
      <alignment horizontal="center"/>
    </xf>
    <xf numFmtId="167" fontId="15" fillId="0" borderId="0" xfId="0" applyNumberFormat="1" applyFont="1" applyAlignment="1">
      <alignment horizontal="left"/>
    </xf>
    <xf numFmtId="164" fontId="39" fillId="0" borderId="0" xfId="0" applyNumberFormat="1" applyFont="1" applyAlignment="1">
      <alignment horizontal="left"/>
    </xf>
    <xf numFmtId="164" fontId="2" fillId="0" borderId="0" xfId="0" quotePrefix="1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164" fontId="2" fillId="0" borderId="0" xfId="0" quotePrefix="1" applyNumberFormat="1" applyFont="1" applyAlignment="1">
      <alignment horizontal="left"/>
    </xf>
    <xf numFmtId="166" fontId="0" fillId="0" borderId="0" xfId="0" applyNumberFormat="1" applyAlignment="1">
      <alignment horizontal="center"/>
    </xf>
    <xf numFmtId="0" fontId="10" fillId="0" borderId="0" xfId="0" applyFont="1" applyAlignment="1">
      <alignment horizontal="center"/>
    </xf>
    <xf numFmtId="164" fontId="22" fillId="0" borderId="0" xfId="0" applyNumberFormat="1" applyFont="1" applyAlignment="1">
      <alignment horizontal="center"/>
    </xf>
    <xf numFmtId="1" fontId="2" fillId="0" borderId="0" xfId="0" applyNumberFormat="1" applyFont="1" applyAlignment="1">
      <alignment horizontal="center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vertical="top"/>
    </xf>
    <xf numFmtId="0" fontId="35" fillId="0" borderId="0" xfId="0" applyFont="1" applyAlignment="1">
      <alignment horizontal="center" vertical="top" textRotation="90" wrapText="1"/>
    </xf>
    <xf numFmtId="0" fontId="7" fillId="0" borderId="0" xfId="0" applyFont="1" applyAlignment="1">
      <alignment vertical="top" wrapText="1"/>
    </xf>
    <xf numFmtId="0" fontId="35" fillId="0" borderId="0" xfId="0" applyFont="1" applyAlignment="1">
      <alignment horizontal="center" vertical="top"/>
    </xf>
    <xf numFmtId="0" fontId="35" fillId="0" borderId="0" xfId="0" applyFont="1" applyAlignment="1">
      <alignment vertical="top"/>
    </xf>
    <xf numFmtId="0" fontId="2" fillId="0" borderId="0" xfId="0" applyFont="1" applyAlignment="1">
      <alignment vertical="top"/>
    </xf>
    <xf numFmtId="2" fontId="3" fillId="0" borderId="0" xfId="0" applyNumberFormat="1" applyFont="1" applyAlignment="1">
      <alignment vertical="top"/>
    </xf>
    <xf numFmtId="2" fontId="7" fillId="0" borderId="1" xfId="0" applyNumberFormat="1" applyFont="1" applyBorder="1" applyAlignment="1">
      <alignment horizontal="center" vertical="top"/>
    </xf>
    <xf numFmtId="164" fontId="7" fillId="0" borderId="1" xfId="0" applyNumberFormat="1" applyFont="1" applyBorder="1" applyAlignment="1">
      <alignment horizontal="center" vertical="top"/>
    </xf>
    <xf numFmtId="0" fontId="35" fillId="0" borderId="1" xfId="0" applyFont="1" applyBorder="1" applyAlignment="1">
      <alignment horizontal="center" vertical="top"/>
    </xf>
    <xf numFmtId="0" fontId="22" fillId="0" borderId="0" xfId="0" applyFont="1" applyAlignment="1">
      <alignment vertical="top"/>
    </xf>
    <xf numFmtId="0" fontId="7" fillId="0" borderId="1" xfId="0" applyFont="1" applyBorder="1" applyAlignment="1">
      <alignment horizontal="center" vertical="top"/>
    </xf>
    <xf numFmtId="164" fontId="2" fillId="0" borderId="0" xfId="0" applyNumberFormat="1" applyFont="1" applyAlignment="1">
      <alignment vertical="top"/>
    </xf>
    <xf numFmtId="165" fontId="2" fillId="0" borderId="0" xfId="0" applyNumberFormat="1" applyFont="1" applyAlignment="1">
      <alignment vertical="top"/>
    </xf>
    <xf numFmtId="166" fontId="2" fillId="0" borderId="0" xfId="0" applyNumberFormat="1" applyFont="1" applyAlignment="1">
      <alignment vertical="top"/>
    </xf>
    <xf numFmtId="2" fontId="2" fillId="0" borderId="0" xfId="0" applyNumberFormat="1" applyFont="1" applyAlignment="1">
      <alignment vertical="top"/>
    </xf>
    <xf numFmtId="0" fontId="2" fillId="0" borderId="0" xfId="0" quotePrefix="1" applyFont="1" applyAlignment="1">
      <alignment vertical="top"/>
    </xf>
    <xf numFmtId="2" fontId="2" fillId="0" borderId="0" xfId="0" applyNumberFormat="1" applyFont="1" applyAlignment="1">
      <alignment horizontal="center" vertical="top" wrapText="1"/>
    </xf>
    <xf numFmtId="0" fontId="7" fillId="0" borderId="0" xfId="0" applyFont="1" applyAlignment="1">
      <alignment vertical="top"/>
    </xf>
    <xf numFmtId="164" fontId="7" fillId="6" borderId="0" xfId="0" applyNumberFormat="1" applyFont="1" applyFill="1" applyAlignment="1">
      <alignment vertical="top"/>
    </xf>
    <xf numFmtId="0" fontId="7" fillId="0" borderId="0" xfId="0" applyFont="1" applyAlignment="1">
      <alignment horizontal="right" vertical="top"/>
    </xf>
    <xf numFmtId="0" fontId="35" fillId="0" borderId="0" xfId="0" applyFont="1" applyAlignment="1">
      <alignment horizontal="left" vertical="top"/>
    </xf>
    <xf numFmtId="164" fontId="2" fillId="0" borderId="0" xfId="0" applyNumberFormat="1" applyFont="1" applyAlignment="1" applyProtection="1">
      <alignment horizontal="center" vertical="top" wrapText="1"/>
      <protection locked="0"/>
    </xf>
    <xf numFmtId="0" fontId="2" fillId="0" borderId="0" xfId="0" applyFont="1" applyAlignment="1" applyProtection="1">
      <alignment horizontal="center" vertical="top" wrapText="1"/>
      <protection locked="0"/>
    </xf>
    <xf numFmtId="165" fontId="2" fillId="0" borderId="0" xfId="0" applyNumberFormat="1" applyFont="1" applyAlignment="1" applyProtection="1">
      <alignment horizontal="center" vertical="top" wrapText="1"/>
      <protection locked="0"/>
    </xf>
    <xf numFmtId="164" fontId="7" fillId="6" borderId="0" xfId="0" applyNumberFormat="1" applyFont="1" applyFill="1" applyAlignment="1" applyProtection="1">
      <alignment horizontal="center" vertical="top" wrapText="1"/>
      <protection locked="0"/>
    </xf>
    <xf numFmtId="0" fontId="7" fillId="0" borderId="0" xfId="0" applyFont="1" applyAlignment="1" applyProtection="1">
      <alignment horizontal="center" vertical="top" wrapText="1"/>
      <protection locked="0"/>
    </xf>
    <xf numFmtId="0" fontId="7" fillId="6" borderId="0" xfId="0" applyFont="1" applyFill="1" applyAlignment="1">
      <alignment horizontal="center" vertical="top"/>
    </xf>
    <xf numFmtId="164" fontId="7" fillId="6" borderId="0" xfId="0" applyNumberFormat="1" applyFont="1" applyFill="1" applyAlignment="1" applyProtection="1">
      <alignment horizontal="right" vertical="top" wrapText="1"/>
      <protection locked="0"/>
    </xf>
    <xf numFmtId="0" fontId="7" fillId="6" borderId="0" xfId="0" applyFont="1" applyFill="1" applyAlignment="1" applyProtection="1">
      <alignment horizontal="center" vertical="top" wrapText="1"/>
      <protection locked="0"/>
    </xf>
    <xf numFmtId="0" fontId="7" fillId="6" borderId="0" xfId="0" applyFont="1" applyFill="1" applyAlignment="1">
      <alignment vertical="top"/>
    </xf>
    <xf numFmtId="168" fontId="35" fillId="0" borderId="0" xfId="0" applyNumberFormat="1" applyFont="1" applyAlignment="1">
      <alignment horizontal="center" vertical="top"/>
    </xf>
    <xf numFmtId="0" fontId="53" fillId="4" borderId="1" xfId="0" applyFont="1" applyFill="1" applyBorder="1" applyAlignment="1">
      <alignment horizontal="center" vertical="center"/>
    </xf>
    <xf numFmtId="0" fontId="46" fillId="4" borderId="13" xfId="0" applyFont="1" applyFill="1" applyBorder="1" applyAlignment="1">
      <alignment horizontal="center" vertical="center"/>
    </xf>
    <xf numFmtId="0" fontId="24" fillId="0" borderId="8" xfId="0" applyFont="1" applyBorder="1" applyAlignment="1" applyProtection="1">
      <alignment horizontal="center" vertical="center"/>
      <protection locked="0"/>
    </xf>
    <xf numFmtId="0" fontId="24" fillId="0" borderId="14" xfId="0" applyFont="1" applyBorder="1" applyAlignment="1" applyProtection="1">
      <alignment horizontal="center" vertical="center"/>
      <protection locked="0"/>
    </xf>
    <xf numFmtId="0" fontId="24" fillId="0" borderId="9" xfId="0" applyFont="1" applyBorder="1" applyAlignment="1" applyProtection="1">
      <alignment horizontal="center" vertical="center"/>
      <protection locked="0"/>
    </xf>
    <xf numFmtId="0" fontId="26" fillId="4" borderId="8" xfId="0" applyFont="1" applyFill="1" applyBorder="1" applyAlignment="1">
      <alignment horizontal="left" vertical="center" wrapText="1"/>
    </xf>
    <xf numFmtId="0" fontId="26" fillId="4" borderId="9" xfId="0" applyFont="1" applyFill="1" applyBorder="1" applyAlignment="1">
      <alignment horizontal="left" vertical="center" wrapText="1"/>
    </xf>
    <xf numFmtId="0" fontId="21" fillId="3" borderId="0" xfId="0" applyFont="1" applyFill="1" applyAlignment="1">
      <alignment horizontal="center"/>
    </xf>
    <xf numFmtId="0" fontId="21" fillId="3" borderId="5" xfId="0" applyFont="1" applyFill="1" applyBorder="1" applyAlignment="1">
      <alignment horizontal="center"/>
    </xf>
    <xf numFmtId="0" fontId="25" fillId="4" borderId="7" xfId="0" applyFont="1" applyFill="1" applyBorder="1" applyAlignment="1">
      <alignment horizontal="center" vertical="center" wrapText="1"/>
    </xf>
    <xf numFmtId="0" fontId="25" fillId="4" borderId="12" xfId="0" applyFont="1" applyFill="1" applyBorder="1" applyAlignment="1">
      <alignment horizontal="center" vertical="center" wrapText="1"/>
    </xf>
    <xf numFmtId="0" fontId="46" fillId="4" borderId="1" xfId="0" applyFont="1" applyFill="1" applyBorder="1" applyAlignment="1">
      <alignment horizontal="center" vertical="center" wrapText="1"/>
    </xf>
    <xf numFmtId="0" fontId="26" fillId="4" borderId="15" xfId="0" applyFont="1" applyFill="1" applyBorder="1" applyAlignment="1">
      <alignment horizontal="center" vertical="center" wrapText="1"/>
    </xf>
    <xf numFmtId="0" fontId="26" fillId="4" borderId="16" xfId="0" applyFont="1" applyFill="1" applyBorder="1" applyAlignment="1">
      <alignment horizontal="center" vertical="center" wrapText="1"/>
    </xf>
    <xf numFmtId="0" fontId="26" fillId="4" borderId="11" xfId="0" applyFont="1" applyFill="1" applyBorder="1" applyAlignment="1">
      <alignment horizontal="center" vertical="center" wrapText="1"/>
    </xf>
    <xf numFmtId="0" fontId="28" fillId="4" borderId="15" xfId="0" applyFont="1" applyFill="1" applyBorder="1" applyAlignment="1">
      <alignment horizontal="center" vertical="center"/>
    </xf>
    <xf numFmtId="0" fontId="28" fillId="4" borderId="16" xfId="0" applyFont="1" applyFill="1" applyBorder="1" applyAlignment="1">
      <alignment horizontal="center" vertical="center"/>
    </xf>
    <xf numFmtId="0" fontId="28" fillId="4" borderId="11" xfId="0" applyFont="1" applyFill="1" applyBorder="1" applyAlignment="1">
      <alignment horizontal="center" vertical="center"/>
    </xf>
    <xf numFmtId="0" fontId="54" fillId="0" borderId="15" xfId="0" applyFont="1" applyBorder="1" applyAlignment="1" applyProtection="1">
      <alignment horizontal="center" vertical="center"/>
      <protection locked="0"/>
    </xf>
    <xf numFmtId="0" fontId="54" fillId="0" borderId="16" xfId="0" applyFont="1" applyBorder="1" applyAlignment="1" applyProtection="1">
      <alignment horizontal="center" vertical="center"/>
      <protection locked="0"/>
    </xf>
    <xf numFmtId="0" fontId="54" fillId="0" borderId="11" xfId="0" applyFont="1" applyBorder="1" applyAlignment="1" applyProtection="1">
      <alignment horizontal="center" vertical="center"/>
      <protection locked="0"/>
    </xf>
    <xf numFmtId="0" fontId="29" fillId="4" borderId="15" xfId="0" applyFont="1" applyFill="1" applyBorder="1" applyAlignment="1">
      <alignment horizontal="center" vertical="center" wrapText="1"/>
    </xf>
    <xf numFmtId="0" fontId="25" fillId="4" borderId="15" xfId="0" applyFont="1" applyFill="1" applyBorder="1" applyAlignment="1">
      <alignment horizontal="center" vertical="center"/>
    </xf>
    <xf numFmtId="0" fontId="25" fillId="4" borderId="16" xfId="0" applyFont="1" applyFill="1" applyBorder="1" applyAlignment="1">
      <alignment horizontal="center" vertical="center"/>
    </xf>
    <xf numFmtId="0" fontId="25" fillId="4" borderId="11" xfId="0" applyFont="1" applyFill="1" applyBorder="1" applyAlignment="1">
      <alignment horizontal="center" vertical="center"/>
    </xf>
    <xf numFmtId="1" fontId="26" fillId="0" borderId="15" xfId="0" applyNumberFormat="1" applyFont="1" applyBorder="1" applyAlignment="1" applyProtection="1">
      <alignment horizontal="center" vertical="center"/>
      <protection locked="0"/>
    </xf>
    <xf numFmtId="1" fontId="26" fillId="0" borderId="16" xfId="0" applyNumberFormat="1" applyFont="1" applyBorder="1" applyAlignment="1" applyProtection="1">
      <alignment horizontal="center" vertical="center"/>
      <protection locked="0"/>
    </xf>
    <xf numFmtId="1" fontId="26" fillId="0" borderId="11" xfId="0" applyNumberFormat="1" applyFont="1" applyBorder="1" applyAlignment="1" applyProtection="1">
      <alignment horizontal="center" vertical="center"/>
      <protection locked="0"/>
    </xf>
  </cellXfs>
  <cellStyles count="4">
    <cellStyle name="Normal" xfId="0" builtinId="0"/>
    <cellStyle name="Normal 2" xfId="1" xr:uid="{00000000-0005-0000-0000-000001000000}"/>
    <cellStyle name="Normal 3 2" xfId="2" xr:uid="{00000000-0005-0000-0000-000002000000}"/>
    <cellStyle name="Percent" xfId="3" builtinId="5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B51"/>
  <sheetViews>
    <sheetView tabSelected="1" zoomScaleNormal="100" workbookViewId="0">
      <pane xSplit="8" ySplit="12" topLeftCell="AI13" activePane="bottomRight" state="frozen"/>
      <selection pane="topRight" activeCell="I1" sqref="I1"/>
      <selection pane="bottomLeft" activeCell="A13" sqref="A13"/>
      <selection pane="bottomRight" activeCell="F36" sqref="F36:F38"/>
    </sheetView>
  </sheetViews>
  <sheetFormatPr defaultColWidth="11" defaultRowHeight="15.75" x14ac:dyDescent="0.25"/>
  <cols>
    <col min="1" max="1" width="7.5" customWidth="1"/>
    <col min="2" max="2" width="3.875" customWidth="1"/>
    <col min="3" max="3" width="42.25" customWidth="1"/>
    <col min="4" max="4" width="4.75" customWidth="1"/>
    <col min="5" max="5" width="7.5" customWidth="1"/>
    <col min="6" max="6" width="8.25" customWidth="1"/>
    <col min="7" max="7" width="12.875" customWidth="1"/>
    <col min="8" max="8" width="6" customWidth="1"/>
    <col min="9" max="9" width="5" bestFit="1" customWidth="1"/>
    <col min="10" max="10" width="6.875" bestFit="1" customWidth="1"/>
    <col min="11" max="11" width="6" bestFit="1" customWidth="1"/>
    <col min="12" max="12" width="5.625" bestFit="1" customWidth="1"/>
    <col min="13" max="13" width="5.25" bestFit="1" customWidth="1"/>
    <col min="14" max="14" width="4.75" bestFit="1" customWidth="1"/>
    <col min="15" max="15" width="5" bestFit="1" customWidth="1"/>
    <col min="16" max="16" width="4.375" bestFit="1" customWidth="1"/>
    <col min="17" max="17" width="5.375" bestFit="1" customWidth="1"/>
    <col min="18" max="18" width="4" bestFit="1" customWidth="1"/>
    <col min="19" max="19" width="4.25" bestFit="1" customWidth="1"/>
    <col min="20" max="20" width="4.5" bestFit="1" customWidth="1"/>
    <col min="21" max="21" width="4.75" bestFit="1" customWidth="1"/>
    <col min="22" max="22" width="6.75" bestFit="1" customWidth="1"/>
    <col min="23" max="23" width="4.25" bestFit="1" customWidth="1"/>
    <col min="24" max="24" width="4.75" bestFit="1" customWidth="1"/>
    <col min="25" max="25" width="4.25" bestFit="1" customWidth="1"/>
    <col min="26" max="27" width="4.5" bestFit="1" customWidth="1"/>
    <col min="28" max="28" width="5" bestFit="1" customWidth="1"/>
    <col min="29" max="29" width="6" bestFit="1" customWidth="1"/>
    <col min="30" max="30" width="6.875" bestFit="1" customWidth="1"/>
    <col min="31" max="33" width="5.375" customWidth="1"/>
    <col min="34" max="34" width="3.5" bestFit="1" customWidth="1"/>
    <col min="35" max="35" width="10.75" bestFit="1" customWidth="1"/>
    <col min="36" max="36" width="11" customWidth="1"/>
    <col min="37" max="37" width="5.375" customWidth="1"/>
    <col min="38" max="38" width="5" customWidth="1"/>
    <col min="39" max="39" width="8.375" bestFit="1" customWidth="1"/>
    <col min="40" max="40" width="7.625" customWidth="1"/>
    <col min="41" max="41" width="7.25" customWidth="1"/>
  </cols>
  <sheetData>
    <row r="1" spans="1:106" s="32" customFormat="1" ht="64.5" hidden="1" customHeight="1" x14ac:dyDescent="0.25">
      <c r="A1" s="1" t="s">
        <v>136</v>
      </c>
      <c r="B1" s="1"/>
      <c r="C1" s="1"/>
      <c r="D1" s="1"/>
      <c r="E1" s="30"/>
      <c r="F1" s="31"/>
      <c r="G1" s="145"/>
      <c r="H1" s="76"/>
      <c r="I1" s="23"/>
      <c r="J1" s="30"/>
      <c r="K1" s="31"/>
      <c r="L1" s="31"/>
      <c r="M1" s="31"/>
      <c r="N1" s="31"/>
      <c r="O1" s="31"/>
      <c r="P1" s="31"/>
      <c r="Q1" s="31"/>
      <c r="R1" s="31"/>
      <c r="S1" s="31"/>
      <c r="T1" s="2"/>
      <c r="U1" s="2"/>
      <c r="V1" s="2"/>
      <c r="W1" s="2"/>
      <c r="X1" s="2"/>
      <c r="Y1" s="173"/>
      <c r="Z1" s="173"/>
      <c r="AA1" s="173"/>
      <c r="AB1" s="173"/>
      <c r="AC1" s="174"/>
      <c r="AD1" s="173"/>
      <c r="AE1" s="173"/>
      <c r="AF1" s="173"/>
      <c r="AG1" s="173"/>
      <c r="AH1" s="173"/>
      <c r="AI1" s="174" t="s">
        <v>77</v>
      </c>
      <c r="AJ1" s="175" t="s">
        <v>0</v>
      </c>
      <c r="AK1" s="173"/>
      <c r="AL1" s="176"/>
      <c r="AM1" s="173" t="s">
        <v>1</v>
      </c>
      <c r="AN1" s="177" t="s">
        <v>91</v>
      </c>
      <c r="AO1" s="178"/>
      <c r="AP1" s="179"/>
      <c r="AQ1" s="180"/>
      <c r="AR1" s="180"/>
    </row>
    <row r="2" spans="1:106" s="32" customFormat="1" ht="18" hidden="1" x14ac:dyDescent="0.25">
      <c r="A2" s="146"/>
      <c r="B2" s="59"/>
      <c r="C2" s="59"/>
      <c r="D2" s="59"/>
      <c r="E2" s="60"/>
      <c r="F2" s="61"/>
      <c r="G2" s="145"/>
      <c r="H2" s="62"/>
      <c r="I2" s="62"/>
      <c r="J2" s="62"/>
      <c r="K2" s="62"/>
      <c r="L2" s="62"/>
      <c r="M2" s="62"/>
      <c r="N2" s="62"/>
      <c r="O2" s="62"/>
      <c r="P2" s="62"/>
      <c r="Q2" s="62"/>
      <c r="R2" s="23"/>
      <c r="S2" s="23"/>
      <c r="T2" s="23"/>
      <c r="U2" s="23"/>
      <c r="V2" s="23"/>
      <c r="W2" s="163"/>
      <c r="X2" s="23"/>
      <c r="Y2" s="176"/>
      <c r="Z2" s="181"/>
      <c r="AA2" s="181"/>
      <c r="AB2" s="182"/>
      <c r="AC2" s="176"/>
      <c r="AD2" s="176"/>
      <c r="AE2" s="176"/>
      <c r="AF2" s="176"/>
      <c r="AG2" s="176"/>
      <c r="AH2" s="176"/>
      <c r="AI2" s="176"/>
      <c r="AJ2" s="181"/>
      <c r="AK2" s="176"/>
      <c r="AL2" s="176"/>
      <c r="AM2" s="176"/>
      <c r="AN2" s="183" t="s">
        <v>92</v>
      </c>
      <c r="AO2" s="184">
        <v>1.111</v>
      </c>
      <c r="AP2" s="185" t="s">
        <v>126</v>
      </c>
      <c r="AQ2" s="180"/>
      <c r="AR2" s="180"/>
    </row>
    <row r="3" spans="1:106" s="32" customFormat="1" ht="12" hidden="1" customHeight="1" x14ac:dyDescent="0.25">
      <c r="A3" s="58"/>
      <c r="C3" s="63"/>
      <c r="D3" s="63"/>
      <c r="E3" s="77"/>
      <c r="F3" s="78"/>
      <c r="G3" s="145"/>
      <c r="H3" s="79"/>
      <c r="I3" s="62"/>
      <c r="J3" s="80"/>
      <c r="K3" s="78"/>
      <c r="L3" s="78"/>
      <c r="M3" s="75"/>
      <c r="N3" s="81"/>
      <c r="O3" s="82"/>
      <c r="P3" s="81"/>
      <c r="Q3" s="81"/>
      <c r="R3" s="33"/>
      <c r="S3" s="33"/>
      <c r="T3" s="23"/>
      <c r="U3" s="23"/>
      <c r="V3" s="54"/>
      <c r="W3" s="23"/>
      <c r="X3" s="164"/>
      <c r="Y3" s="176"/>
      <c r="Z3" s="181"/>
      <c r="AA3" s="181"/>
      <c r="AB3" s="176"/>
      <c r="AC3" s="176"/>
      <c r="AD3" s="176"/>
      <c r="AE3" s="176"/>
      <c r="AF3" s="176"/>
      <c r="AG3" s="176"/>
      <c r="AH3" s="176"/>
      <c r="AI3" s="176"/>
      <c r="AJ3" s="181"/>
      <c r="AK3" s="173"/>
      <c r="AL3" s="186"/>
      <c r="AM3" s="173"/>
      <c r="AN3" s="183" t="s">
        <v>93</v>
      </c>
      <c r="AO3" s="187">
        <v>0.32500000000000001</v>
      </c>
      <c r="AP3" s="185" t="s">
        <v>126</v>
      </c>
      <c r="AQ3" s="180"/>
      <c r="AR3" s="180"/>
    </row>
    <row r="4" spans="1:106" s="32" customFormat="1" hidden="1" x14ac:dyDescent="0.25">
      <c r="A4" s="58"/>
      <c r="B4" s="64"/>
      <c r="D4" s="64"/>
      <c r="E4" s="77"/>
      <c r="F4" s="83"/>
      <c r="G4" s="145"/>
      <c r="H4" s="77"/>
      <c r="I4" s="65"/>
      <c r="J4" s="80"/>
      <c r="K4" s="84"/>
      <c r="L4" s="78"/>
      <c r="M4" s="65"/>
      <c r="N4" s="67"/>
      <c r="O4" s="66"/>
      <c r="P4" s="67"/>
      <c r="Q4" s="165"/>
      <c r="R4" s="33"/>
      <c r="S4" s="166"/>
      <c r="T4" s="2"/>
      <c r="U4" s="167"/>
      <c r="V4" s="2"/>
      <c r="W4" s="2"/>
      <c r="X4" s="164"/>
      <c r="Y4" s="188"/>
      <c r="Z4" s="181"/>
      <c r="AA4" s="181"/>
      <c r="AB4" s="189"/>
      <c r="AC4" s="181"/>
      <c r="AD4" s="181"/>
      <c r="AE4" s="190"/>
      <c r="AF4" s="181"/>
      <c r="AG4" s="191"/>
      <c r="AH4" s="191"/>
      <c r="AI4" s="181"/>
      <c r="AJ4" s="181"/>
      <c r="AK4" s="192"/>
      <c r="AL4" s="181"/>
      <c r="AM4" s="181"/>
      <c r="AN4" s="183" t="s">
        <v>94</v>
      </c>
      <c r="AO4" s="187">
        <v>0.41</v>
      </c>
      <c r="AP4" s="185" t="s">
        <v>126</v>
      </c>
      <c r="AQ4" s="180"/>
      <c r="AR4" s="180"/>
    </row>
    <row r="5" spans="1:106" s="32" customFormat="1" hidden="1" x14ac:dyDescent="0.25">
      <c r="A5" s="58"/>
      <c r="C5" s="147"/>
      <c r="D5"/>
      <c r="E5" s="30"/>
      <c r="F5" s="85"/>
      <c r="G5" s="145"/>
      <c r="H5" s="30"/>
      <c r="I5" s="23"/>
      <c r="J5" s="86"/>
      <c r="K5" s="23"/>
      <c r="L5" s="31"/>
      <c r="M5" s="23"/>
      <c r="N5" s="33"/>
      <c r="O5" s="35"/>
      <c r="P5" s="33"/>
      <c r="Q5" s="33"/>
      <c r="R5" s="168"/>
      <c r="S5" s="33"/>
      <c r="T5" s="23"/>
      <c r="U5" s="167"/>
      <c r="V5" s="23"/>
      <c r="W5" s="23"/>
      <c r="X5" s="168"/>
      <c r="Y5" s="181"/>
      <c r="Z5" s="181"/>
      <c r="AA5" s="181"/>
      <c r="AB5" s="181"/>
      <c r="AC5" s="181"/>
      <c r="AD5" s="193"/>
      <c r="AE5" s="190"/>
      <c r="AF5" s="181"/>
      <c r="AG5" s="181"/>
      <c r="AH5" s="181"/>
      <c r="AI5" s="181"/>
      <c r="AJ5" s="181"/>
      <c r="AK5" s="181"/>
      <c r="AL5" s="181"/>
      <c r="AM5" s="181"/>
      <c r="AN5" s="183" t="s">
        <v>95</v>
      </c>
      <c r="AO5" s="187">
        <v>0.3</v>
      </c>
      <c r="AP5" s="185" t="s">
        <v>126</v>
      </c>
      <c r="AQ5" s="180"/>
      <c r="AR5" s="180"/>
    </row>
    <row r="6" spans="1:106" s="32" customFormat="1" hidden="1" x14ac:dyDescent="0.25">
      <c r="A6" s="58"/>
      <c r="B6" s="127"/>
      <c r="C6" s="36"/>
      <c r="D6" s="36"/>
      <c r="E6" s="30"/>
      <c r="F6" s="85"/>
      <c r="G6" s="145"/>
      <c r="H6" s="86"/>
      <c r="I6" s="23"/>
      <c r="J6" s="86"/>
      <c r="K6" s="23"/>
      <c r="L6" s="31"/>
      <c r="M6" s="23"/>
      <c r="N6" s="33"/>
      <c r="O6" s="33"/>
      <c r="P6" s="33"/>
      <c r="Q6" s="33"/>
      <c r="R6" s="2"/>
      <c r="S6" s="33"/>
      <c r="T6" s="169"/>
      <c r="U6" s="23"/>
      <c r="V6" s="170"/>
      <c r="W6" s="2"/>
      <c r="X6" s="23"/>
      <c r="Y6" s="181"/>
      <c r="Z6" s="181"/>
      <c r="AA6" s="181"/>
      <c r="AB6" s="181"/>
      <c r="AC6" s="194"/>
      <c r="AD6" s="181"/>
      <c r="AE6" s="181"/>
      <c r="AF6" s="181"/>
      <c r="AG6" s="181"/>
      <c r="AH6" s="181"/>
      <c r="AI6" s="181"/>
      <c r="AJ6" s="181"/>
      <c r="AK6" s="181"/>
      <c r="AL6" s="181"/>
      <c r="AM6" s="181"/>
      <c r="AN6" s="195">
        <v>1.032</v>
      </c>
      <c r="AO6" s="196">
        <v>1.018</v>
      </c>
      <c r="AP6" s="197" t="s">
        <v>127</v>
      </c>
      <c r="AQ6" s="180"/>
      <c r="AR6" s="180"/>
    </row>
    <row r="7" spans="1:106" s="32" customFormat="1" hidden="1" x14ac:dyDescent="0.25">
      <c r="A7" s="58"/>
      <c r="B7"/>
      <c r="C7"/>
      <c r="D7"/>
      <c r="E7"/>
      <c r="F7" s="87"/>
      <c r="G7" s="87"/>
      <c r="H7" s="30"/>
      <c r="I7" s="88"/>
      <c r="J7" s="30"/>
      <c r="K7" s="89"/>
      <c r="L7" s="90"/>
      <c r="M7" s="23"/>
      <c r="N7" s="33"/>
      <c r="O7" s="34"/>
      <c r="P7" s="37"/>
      <c r="Q7" s="31"/>
      <c r="R7" s="2"/>
      <c r="S7" s="171"/>
      <c r="T7" s="2"/>
      <c r="U7" s="2"/>
      <c r="V7" s="172"/>
      <c r="W7" s="31"/>
      <c r="X7" s="166"/>
      <c r="Y7" s="198"/>
      <c r="Z7" s="199"/>
      <c r="AA7" s="199"/>
      <c r="AB7" s="200"/>
      <c r="AC7" s="199"/>
      <c r="AD7" s="201">
        <v>0.88</v>
      </c>
      <c r="AE7" s="199"/>
      <c r="AF7" s="199"/>
      <c r="AG7" s="199"/>
      <c r="AH7" s="181"/>
      <c r="AI7" s="202"/>
      <c r="AJ7" s="203">
        <v>0.01</v>
      </c>
      <c r="AK7" s="199"/>
      <c r="AL7" s="199"/>
      <c r="AM7" s="199"/>
      <c r="AN7" s="194">
        <v>0.1</v>
      </c>
      <c r="AO7" s="204">
        <v>0.99</v>
      </c>
      <c r="AP7" s="197" t="s">
        <v>128</v>
      </c>
      <c r="AQ7" s="180"/>
      <c r="AR7" s="180"/>
    </row>
    <row r="8" spans="1:106" s="32" customFormat="1" ht="15" hidden="1" customHeight="1" x14ac:dyDescent="0.2">
      <c r="A8" s="2"/>
      <c r="B8" s="4"/>
      <c r="C8" s="4"/>
      <c r="D8" s="4"/>
      <c r="E8" s="128"/>
      <c r="F8" s="129"/>
      <c r="G8" s="91"/>
      <c r="H8" s="2"/>
      <c r="I8" s="30"/>
      <c r="J8" s="31"/>
      <c r="K8" s="31"/>
      <c r="L8" s="31"/>
      <c r="M8" s="31"/>
      <c r="N8" s="33"/>
      <c r="O8" s="31"/>
      <c r="P8" s="31"/>
      <c r="Q8" s="31"/>
      <c r="R8" s="2"/>
      <c r="S8" s="31"/>
      <c r="T8" s="2"/>
      <c r="U8" s="2"/>
      <c r="V8" s="2"/>
      <c r="W8" s="2"/>
      <c r="X8" s="121"/>
      <c r="Y8" s="201">
        <v>0.1</v>
      </c>
      <c r="Z8" s="199"/>
      <c r="AA8" s="199"/>
      <c r="AB8" s="200"/>
      <c r="AC8" s="198"/>
      <c r="AD8" s="201">
        <v>0.92</v>
      </c>
      <c r="AE8" s="199"/>
      <c r="AF8" s="199"/>
      <c r="AG8" s="199"/>
      <c r="AH8" s="199"/>
      <c r="AI8" s="205">
        <v>0.14000000000000001</v>
      </c>
      <c r="AJ8" s="203">
        <v>0.255</v>
      </c>
      <c r="AK8" s="199"/>
      <c r="AL8" s="199"/>
      <c r="AM8" s="199"/>
      <c r="AN8" s="206">
        <v>0.98499999999999999</v>
      </c>
      <c r="AO8" s="207">
        <f>1/0.982</f>
        <v>1.0183299389002036</v>
      </c>
      <c r="AP8" s="207">
        <f>1/0.982</f>
        <v>1.0183299389002036</v>
      </c>
      <c r="AQ8" s="180" t="s">
        <v>137</v>
      </c>
      <c r="AR8" s="180"/>
    </row>
    <row r="9" spans="1:106" s="32" customFormat="1" ht="87" hidden="1" customHeight="1" x14ac:dyDescent="0.2">
      <c r="A9" s="92" t="s">
        <v>115</v>
      </c>
      <c r="B9" s="93" t="s">
        <v>107</v>
      </c>
      <c r="C9" s="93" t="s">
        <v>2</v>
      </c>
      <c r="D9" s="38" t="s">
        <v>96</v>
      </c>
      <c r="E9" s="39" t="s">
        <v>121</v>
      </c>
      <c r="F9" s="94" t="s">
        <v>122</v>
      </c>
      <c r="G9" s="95" t="s">
        <v>97</v>
      </c>
      <c r="H9" s="96" t="s">
        <v>3</v>
      </c>
      <c r="I9" s="96" t="s">
        <v>4</v>
      </c>
      <c r="J9" s="96" t="s">
        <v>5</v>
      </c>
      <c r="K9" s="96" t="s">
        <v>6</v>
      </c>
      <c r="L9" s="96" t="s">
        <v>7</v>
      </c>
      <c r="M9" s="96" t="s">
        <v>8</v>
      </c>
      <c r="N9" s="96" t="s">
        <v>9</v>
      </c>
      <c r="O9" s="96" t="s">
        <v>10</v>
      </c>
      <c r="P9" s="96" t="s">
        <v>11</v>
      </c>
      <c r="Q9" s="96" t="s">
        <v>12</v>
      </c>
      <c r="R9" s="96" t="s">
        <v>78</v>
      </c>
      <c r="S9" s="96" t="s">
        <v>13</v>
      </c>
      <c r="T9" s="96" t="s">
        <v>14</v>
      </c>
      <c r="U9" s="96" t="s">
        <v>15</v>
      </c>
      <c r="V9" s="97" t="s">
        <v>108</v>
      </c>
      <c r="W9" s="96" t="s">
        <v>16</v>
      </c>
      <c r="X9" s="96" t="s">
        <v>17</v>
      </c>
      <c r="Y9" s="98" t="s">
        <v>18</v>
      </c>
      <c r="Z9" s="99" t="s">
        <v>19</v>
      </c>
      <c r="AA9" s="99" t="s">
        <v>20</v>
      </c>
      <c r="AB9" s="100" t="s">
        <v>21</v>
      </c>
      <c r="AC9" s="101" t="s">
        <v>117</v>
      </c>
      <c r="AD9" s="102" t="s">
        <v>124</v>
      </c>
      <c r="AE9" s="103" t="s">
        <v>22</v>
      </c>
      <c r="AF9" s="103" t="s">
        <v>23</v>
      </c>
      <c r="AG9" s="103" t="s">
        <v>24</v>
      </c>
      <c r="AH9" s="103" t="s">
        <v>25</v>
      </c>
      <c r="AI9" s="103" t="s">
        <v>26</v>
      </c>
      <c r="AJ9" s="104" t="s">
        <v>27</v>
      </c>
      <c r="AK9" s="103" t="s">
        <v>28</v>
      </c>
      <c r="AL9" s="103" t="s">
        <v>98</v>
      </c>
      <c r="AM9" s="103" t="s">
        <v>29</v>
      </c>
      <c r="AN9" s="105" t="s">
        <v>30</v>
      </c>
      <c r="AO9" s="94" t="s">
        <v>129</v>
      </c>
    </row>
    <row r="10" spans="1:106" s="32" customFormat="1" ht="22.5" hidden="1" x14ac:dyDescent="0.2">
      <c r="A10" s="130" t="s">
        <v>116</v>
      </c>
      <c r="B10" s="131" t="s">
        <v>123</v>
      </c>
      <c r="C10" s="132" t="s">
        <v>2</v>
      </c>
      <c r="D10" s="132" t="s">
        <v>99</v>
      </c>
      <c r="E10" s="68" t="s">
        <v>125</v>
      </c>
      <c r="F10" s="106" t="s">
        <v>138</v>
      </c>
      <c r="G10" s="106" t="s">
        <v>100</v>
      </c>
      <c r="H10" s="40" t="s">
        <v>31</v>
      </c>
      <c r="I10" s="41" t="s">
        <v>32</v>
      </c>
      <c r="J10" s="42" t="s">
        <v>101</v>
      </c>
      <c r="K10" s="42" t="s">
        <v>102</v>
      </c>
      <c r="L10" s="42" t="s">
        <v>103</v>
      </c>
      <c r="M10" s="42" t="s">
        <v>104</v>
      </c>
      <c r="N10" s="42" t="s">
        <v>37</v>
      </c>
      <c r="O10" s="42" t="s">
        <v>109</v>
      </c>
      <c r="P10" s="134" t="s">
        <v>105</v>
      </c>
      <c r="Q10" s="134" t="s">
        <v>106</v>
      </c>
      <c r="R10" s="152" t="s">
        <v>79</v>
      </c>
      <c r="S10" s="134" t="s">
        <v>41</v>
      </c>
      <c r="T10" s="135" t="s">
        <v>42</v>
      </c>
      <c r="U10" s="135" t="s">
        <v>43</v>
      </c>
      <c r="V10" s="135" t="s">
        <v>110</v>
      </c>
      <c r="W10" s="135" t="s">
        <v>45</v>
      </c>
      <c r="X10" s="153" t="s">
        <v>46</v>
      </c>
      <c r="Y10" s="43" t="s">
        <v>47</v>
      </c>
      <c r="Z10" s="43" t="s">
        <v>48</v>
      </c>
      <c r="AA10" s="43" t="s">
        <v>49</v>
      </c>
      <c r="AB10" s="44" t="s">
        <v>50</v>
      </c>
      <c r="AC10" s="45" t="s">
        <v>118</v>
      </c>
      <c r="AD10" s="69" t="s">
        <v>111</v>
      </c>
      <c r="AE10" s="46" t="s">
        <v>51</v>
      </c>
      <c r="AF10" s="45" t="s">
        <v>52</v>
      </c>
      <c r="AG10" s="45" t="s">
        <v>53</v>
      </c>
      <c r="AH10" s="45" t="s">
        <v>54</v>
      </c>
      <c r="AI10" s="45" t="s">
        <v>55</v>
      </c>
      <c r="AJ10" s="43" t="s">
        <v>56</v>
      </c>
      <c r="AK10" s="45" t="s">
        <v>57</v>
      </c>
      <c r="AL10" s="45" t="s">
        <v>58</v>
      </c>
      <c r="AM10" s="43" t="s">
        <v>59</v>
      </c>
      <c r="AN10" s="43" t="s">
        <v>60</v>
      </c>
      <c r="AO10" s="43" t="s">
        <v>61</v>
      </c>
    </row>
    <row r="11" spans="1:106" s="47" customFormat="1" ht="13.5" hidden="1" customHeight="1" x14ac:dyDescent="0.2">
      <c r="A11" s="70"/>
      <c r="B11" s="71"/>
      <c r="C11" s="72">
        <f>D17</f>
        <v>0</v>
      </c>
      <c r="D11" s="73"/>
      <c r="E11" s="133"/>
      <c r="F11" s="133" t="e">
        <f>ROUND(AO11,3)</f>
        <v>#DIV/0!</v>
      </c>
      <c r="G11" s="74" t="str">
        <f>IF(E11="","no ref",F11-E11)</f>
        <v>no ref</v>
      </c>
      <c r="H11" s="139" t="str">
        <f>IF(F18="","",F18)</f>
        <v/>
      </c>
      <c r="I11" s="140">
        <f>F19</f>
        <v>0</v>
      </c>
      <c r="J11" s="141">
        <f>F20</f>
        <v>0</v>
      </c>
      <c r="K11" s="141">
        <f>F21</f>
        <v>0</v>
      </c>
      <c r="L11" s="141">
        <f>F22</f>
        <v>0</v>
      </c>
      <c r="M11" s="141">
        <f>F23</f>
        <v>0</v>
      </c>
      <c r="N11" s="141">
        <f>F24</f>
        <v>0</v>
      </c>
      <c r="O11" s="141">
        <f>F25</f>
        <v>0</v>
      </c>
      <c r="P11" s="142">
        <f>F26</f>
        <v>0</v>
      </c>
      <c r="Q11" s="75">
        <f>F27</f>
        <v>0</v>
      </c>
      <c r="R11" s="151" t="str">
        <f>IF(F28="","",IF(F28=0,"",F28))</f>
        <v/>
      </c>
      <c r="S11" s="143">
        <f>F29</f>
        <v>0</v>
      </c>
      <c r="T11" s="158">
        <f>F30</f>
        <v>0</v>
      </c>
      <c r="U11" s="139">
        <f>F31</f>
        <v>0</v>
      </c>
      <c r="V11" s="144">
        <f>F32</f>
        <v>0</v>
      </c>
      <c r="W11" s="141">
        <f>IF(F35="Yes","SH",0)</f>
        <v>0</v>
      </c>
      <c r="X11" s="151">
        <f>IF(F36="C",0.015,IF(F36="Y",0.02,IF(F36="F",0.04,0)))</f>
        <v>0</v>
      </c>
      <c r="Y11" s="107">
        <f>IF(U11=0,J11,(K11+$Y$8*(J11-K11)))</f>
        <v>0</v>
      </c>
      <c r="Z11" s="108">
        <f>IF(AND(H11=1,J11&lt;5.48),MAX(58,MIN(67+(10*(Y11-5)))),MIN(80,70+(10*MAX(0,Y11-5))))</f>
        <v>70</v>
      </c>
      <c r="AA11" s="109" t="e">
        <f>(Z11*H11)+I11</f>
        <v>#VALUE!</v>
      </c>
      <c r="AB11" s="110" t="e">
        <f>SUM(N11*N11/M11)</f>
        <v>#DIV/0!</v>
      </c>
      <c r="AC11" s="122" t="str">
        <f>IF(F36="F","FB","")</f>
        <v/>
      </c>
      <c r="AD11" s="110">
        <f>IF(V11=0,AD$7,MIN(AD$8,1-(M11/N11^1.5*0.127)))</f>
        <v>0.88</v>
      </c>
      <c r="AE11" s="108" t="e">
        <f>SUM(40.1+(18.31*AB11)-(2.016*AB11^2)+(0.07472*AB11^3))*AD11</f>
        <v>#DIV/0!</v>
      </c>
      <c r="AF11" s="111" t="e">
        <f>SUM((M11*AE11)/100)</f>
        <v>#DIV/0!</v>
      </c>
      <c r="AG11" s="111">
        <f>SUM(IF(O11,(P11*P11)/O11,0))</f>
        <v>0</v>
      </c>
      <c r="AH11" s="111">
        <f>SUM(IF(O11,40.1+(18.31*AG11)-(2.016*AG11*AG11)+(0.07472*AG11*AG11*AG11),0))</f>
        <v>0</v>
      </c>
      <c r="AI11" s="112">
        <f>IF(R11&lt;&gt;"",(O11*AH11/100)+((Q11*(1+(0.75-R11/100)/2)^3)*AI$8),(O11*AH11/100)+((Q11)*AI$8))</f>
        <v>0</v>
      </c>
      <c r="AJ11" s="126">
        <f>IF(S11&gt;0,0.01+(MIN(S11,J11*AJ$8)/35))+IF(AND(Q11=0,X11&gt;0.029),(X11+$AJ$7),X11)</f>
        <v>0</v>
      </c>
      <c r="AK11" s="107" t="e">
        <f>SUM(AF11+(IF(AI11&lt;&gt;"",AI11,0)))</f>
        <v>#DIV/0!</v>
      </c>
      <c r="AL11" s="108">
        <f>IF(AND(J11&gt;5.15,Q11=0,S11=0,V11=0,L11&lt;2.3),((((0.42*(N11+1))*M11)+((0.33*(P11+1))*O11))*9.7037)-120,((((0.42*(N11+1))*M11)+((0.33*(P11+1))*O11))*9.7037))</f>
        <v>0</v>
      </c>
      <c r="AM11" s="113" t="e">
        <f>(0.5*I11*L11)+(H11*Z11*L11)+(0.93*T11*Z11)</f>
        <v>#VALUE!</v>
      </c>
      <c r="AN11" s="148" t="e">
        <f>IF(AND(Q11=0,AC11="FB"),MAX(AN$8,MIN(AN$6,($AL11/$AM11)^AN$7))*0.995,IF(AND(H11=2,Q11=0,T11=0),MAX(AN$8,MIN(AN$6,($AL11/$AM11)^AN$7))*1.007,MAX(AN$8,MIN(AN$6,($AL11/$AM11)^AN$7))))</f>
        <v>#VALUE!</v>
      </c>
      <c r="AO11" s="149" t="e">
        <f>AO$2/(Y11^AO$3*AK11^AO$4/AA11^AO$5)*AN11*(1-AJ11)*(IF(W11=0,1,$AO$6))*(IF(V11=2,$AO$7,1)*$AO$8)</f>
        <v>#DIV/0!</v>
      </c>
    </row>
    <row r="12" spans="1:106" s="47" customFormat="1" ht="13.5" hidden="1" customHeight="1" x14ac:dyDescent="0.2">
      <c r="A12" s="70"/>
      <c r="B12" s="71"/>
      <c r="C12" s="72"/>
      <c r="D12" s="73"/>
      <c r="E12" s="133"/>
      <c r="F12" s="133"/>
      <c r="G12" s="74"/>
      <c r="H12" s="139"/>
      <c r="I12" s="140"/>
      <c r="J12" s="141"/>
      <c r="K12" s="141"/>
      <c r="L12" s="141"/>
      <c r="M12" s="115"/>
      <c r="N12" s="115"/>
      <c r="O12" s="115"/>
      <c r="P12" s="115"/>
      <c r="Q12" s="115"/>
      <c r="R12" s="156"/>
      <c r="S12" s="156"/>
      <c r="T12" s="159"/>
      <c r="U12" s="157"/>
      <c r="V12" s="144"/>
      <c r="W12" s="156"/>
      <c r="X12" s="156"/>
      <c r="Y12" s="107"/>
      <c r="Z12" s="108"/>
      <c r="AA12" s="109"/>
      <c r="AB12" s="110"/>
      <c r="AC12" s="122"/>
      <c r="AD12" s="110"/>
      <c r="AE12" s="108"/>
      <c r="AF12" s="111"/>
      <c r="AG12" s="111"/>
      <c r="AH12" s="111"/>
      <c r="AI12" s="112"/>
      <c r="AJ12" s="126"/>
      <c r="AK12" s="107"/>
      <c r="AL12" s="108"/>
      <c r="AM12" s="113"/>
      <c r="AN12" s="148"/>
      <c r="AO12" s="114"/>
      <c r="AT12" s="136"/>
      <c r="AU12" s="136"/>
      <c r="AV12" s="136"/>
      <c r="AW12" s="136"/>
      <c r="BZ12" s="136"/>
      <c r="CH12" s="137"/>
      <c r="CI12" s="136"/>
      <c r="CJ12" s="136"/>
      <c r="CK12" s="136"/>
      <c r="CL12" s="136"/>
      <c r="CM12" s="136"/>
      <c r="CN12" s="136"/>
      <c r="CO12" s="136"/>
      <c r="CP12" s="136"/>
      <c r="CQ12" s="136"/>
      <c r="CR12" s="136"/>
      <c r="CS12" s="138"/>
      <c r="CT12" s="138"/>
      <c r="CU12" s="138"/>
      <c r="CW12" s="138"/>
      <c r="CX12" s="138"/>
      <c r="CY12" s="136"/>
      <c r="CZ12" s="136"/>
      <c r="DA12" s="136"/>
      <c r="DB12" s="136"/>
    </row>
    <row r="13" spans="1:106" s="47" customFormat="1" ht="18.600000000000001" customHeight="1" x14ac:dyDescent="0.2">
      <c r="A13" s="2"/>
      <c r="B13" s="48"/>
      <c r="C13" s="48"/>
      <c r="D13" s="31"/>
      <c r="E13" s="31"/>
      <c r="F13" s="49"/>
      <c r="G13" s="49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</row>
    <row r="14" spans="1:106" ht="16.899999999999999" customHeight="1" x14ac:dyDescent="0.25">
      <c r="B14" s="5"/>
      <c r="C14" s="209" t="s">
        <v>134</v>
      </c>
      <c r="D14" s="209"/>
      <c r="E14" s="209"/>
      <c r="F14" s="209"/>
      <c r="G14" s="209"/>
      <c r="H14" s="6"/>
      <c r="I14" s="57"/>
      <c r="J14" s="57"/>
      <c r="K14" s="57"/>
      <c r="L14" s="57"/>
      <c r="M14" s="57"/>
      <c r="N14" s="57"/>
      <c r="O14" s="57"/>
      <c r="P14" s="57"/>
      <c r="Q14" s="57"/>
      <c r="R14" s="57"/>
      <c r="S14" s="57"/>
      <c r="T14" s="57"/>
      <c r="U14" s="57"/>
      <c r="V14" s="57"/>
      <c r="W14" s="57"/>
      <c r="X14" s="57"/>
      <c r="Y14" s="57"/>
      <c r="Z14" s="57"/>
      <c r="AA14" s="57"/>
      <c r="AB14" s="57"/>
      <c r="AC14" s="57"/>
      <c r="AD14" s="57"/>
      <c r="AE14" s="57"/>
      <c r="AF14" s="57"/>
      <c r="AG14" s="57"/>
      <c r="AH14" s="57"/>
      <c r="AI14" s="57"/>
      <c r="AJ14" s="57"/>
      <c r="AK14" s="57"/>
      <c r="AL14" s="57"/>
      <c r="AM14" s="57"/>
      <c r="AN14" s="57"/>
    </row>
    <row r="15" spans="1:106" ht="10.5" customHeight="1" x14ac:dyDescent="0.25">
      <c r="B15" s="7"/>
      <c r="C15" s="215" t="s">
        <v>62</v>
      </c>
      <c r="D15" s="215"/>
      <c r="E15" s="215"/>
      <c r="F15" s="215"/>
      <c r="G15" s="215"/>
      <c r="H15" s="216"/>
    </row>
    <row r="16" spans="1:106" ht="6" customHeight="1" x14ac:dyDescent="0.25">
      <c r="B16" s="7"/>
      <c r="C16" s="28"/>
      <c r="D16" s="28"/>
      <c r="E16" s="28"/>
      <c r="F16" s="28"/>
      <c r="G16" s="28"/>
      <c r="H16" s="29"/>
    </row>
    <row r="17" spans="2:41" x14ac:dyDescent="0.25">
      <c r="B17" s="7"/>
      <c r="C17" s="9" t="s">
        <v>63</v>
      </c>
      <c r="D17" s="210"/>
      <c r="E17" s="211"/>
      <c r="F17" s="211"/>
      <c r="G17" s="212"/>
      <c r="H17" s="8"/>
      <c r="M17" s="48"/>
      <c r="N17" s="48"/>
      <c r="Y17" s="50"/>
      <c r="Z17" s="51"/>
      <c r="AA17" s="52"/>
      <c r="AB17" s="53"/>
      <c r="AC17" s="50"/>
      <c r="AD17" s="53"/>
      <c r="AE17" s="51"/>
      <c r="AF17" s="54"/>
      <c r="AG17" s="54"/>
      <c r="AJ17" s="48"/>
      <c r="AK17" s="48"/>
      <c r="AN17" s="55"/>
      <c r="AO17" s="56"/>
    </row>
    <row r="18" spans="2:41" x14ac:dyDescent="0.25">
      <c r="B18" s="7"/>
      <c r="C18" s="213" t="s">
        <v>3</v>
      </c>
      <c r="D18" s="214"/>
      <c r="E18" s="10" t="s">
        <v>31</v>
      </c>
      <c r="F18" s="123"/>
      <c r="G18" s="125" t="s">
        <v>139</v>
      </c>
      <c r="H18" s="8"/>
      <c r="I18" s="23"/>
    </row>
    <row r="19" spans="2:41" x14ac:dyDescent="0.25">
      <c r="B19" s="7"/>
      <c r="C19" s="213" t="s">
        <v>64</v>
      </c>
      <c r="D19" s="214"/>
      <c r="E19" s="10" t="s">
        <v>32</v>
      </c>
      <c r="F19" s="116"/>
      <c r="G19" s="125" t="s">
        <v>65</v>
      </c>
      <c r="H19" s="8"/>
      <c r="I19" s="23"/>
      <c r="J19" s="57"/>
      <c r="K19" s="57"/>
      <c r="L19" s="57"/>
      <c r="M19" s="57"/>
      <c r="N19" s="57"/>
      <c r="O19" s="57"/>
      <c r="P19" s="57"/>
      <c r="S19" s="57"/>
      <c r="T19" s="57"/>
      <c r="Y19" s="50"/>
      <c r="Z19" s="51"/>
      <c r="AA19" s="52"/>
      <c r="AB19" s="53"/>
      <c r="AF19" s="150"/>
      <c r="AG19" s="57"/>
      <c r="AH19" s="57"/>
      <c r="AI19" s="57"/>
      <c r="AJ19" s="57"/>
      <c r="AK19" s="57"/>
      <c r="AL19" s="57"/>
      <c r="AM19" s="57"/>
    </row>
    <row r="20" spans="2:41" x14ac:dyDescent="0.25">
      <c r="B20" s="7"/>
      <c r="C20" s="213" t="s">
        <v>66</v>
      </c>
      <c r="D20" s="214"/>
      <c r="E20" s="10" t="s">
        <v>33</v>
      </c>
      <c r="F20" s="117"/>
      <c r="G20" s="125" t="s">
        <v>67</v>
      </c>
      <c r="H20" s="8"/>
      <c r="I20" s="23"/>
      <c r="J20" s="87"/>
      <c r="K20" s="87"/>
      <c r="L20" s="87"/>
      <c r="M20" s="87"/>
      <c r="N20" s="87"/>
      <c r="O20" s="87"/>
      <c r="P20" s="87"/>
      <c r="S20" s="87"/>
      <c r="T20" s="87"/>
      <c r="AG20" s="87"/>
      <c r="AH20" s="87"/>
      <c r="AI20" s="87"/>
      <c r="AJ20" s="87"/>
      <c r="AK20" s="87"/>
      <c r="AL20" s="87"/>
      <c r="AM20" s="87"/>
    </row>
    <row r="21" spans="2:41" x14ac:dyDescent="0.25">
      <c r="B21" s="7"/>
      <c r="C21" s="213" t="s">
        <v>68</v>
      </c>
      <c r="D21" s="214"/>
      <c r="E21" s="10" t="s">
        <v>34</v>
      </c>
      <c r="F21" s="117"/>
      <c r="G21" s="125" t="s">
        <v>67</v>
      </c>
      <c r="H21" s="8"/>
      <c r="I21" s="23"/>
      <c r="J21" s="87"/>
      <c r="K21" s="87"/>
      <c r="L21" s="87"/>
      <c r="M21" s="87"/>
      <c r="N21" s="87"/>
      <c r="O21" s="87"/>
      <c r="P21" s="87"/>
      <c r="S21" s="87"/>
      <c r="T21" s="87"/>
      <c r="AG21" s="87"/>
      <c r="AH21" s="87"/>
      <c r="AI21" s="87"/>
      <c r="AJ21" s="87"/>
      <c r="AK21" s="87"/>
      <c r="AL21" s="87"/>
      <c r="AM21" s="87"/>
    </row>
    <row r="22" spans="2:41" x14ac:dyDescent="0.25">
      <c r="B22" s="7"/>
      <c r="C22" s="213" t="s">
        <v>69</v>
      </c>
      <c r="D22" s="214"/>
      <c r="E22" s="10" t="s">
        <v>35</v>
      </c>
      <c r="F22" s="119"/>
      <c r="G22" s="125" t="s">
        <v>67</v>
      </c>
      <c r="H22" s="8"/>
      <c r="I22" s="23"/>
      <c r="J22" s="87"/>
      <c r="K22" s="87"/>
      <c r="L22" s="87"/>
      <c r="M22" s="87"/>
      <c r="N22" s="87"/>
      <c r="O22" s="87"/>
      <c r="P22" s="87"/>
      <c r="S22" s="87"/>
      <c r="T22" s="87"/>
      <c r="AG22" s="87"/>
      <c r="AH22" s="87"/>
      <c r="AI22" s="87"/>
      <c r="AJ22" s="87"/>
      <c r="AK22" s="87"/>
      <c r="AL22" s="87"/>
      <c r="AM22" s="87"/>
    </row>
    <row r="23" spans="2:41" x14ac:dyDescent="0.25">
      <c r="B23" s="7"/>
      <c r="C23" s="213" t="s">
        <v>80</v>
      </c>
      <c r="D23" s="214"/>
      <c r="E23" s="10" t="s">
        <v>36</v>
      </c>
      <c r="F23" s="117"/>
      <c r="G23" s="125" t="s">
        <v>70</v>
      </c>
      <c r="H23" s="8"/>
      <c r="I23" s="23"/>
      <c r="J23" s="87"/>
      <c r="K23" s="87"/>
      <c r="L23" s="87"/>
      <c r="M23" s="87"/>
      <c r="N23" s="87"/>
      <c r="O23" s="87"/>
      <c r="P23" s="87"/>
      <c r="S23" s="87"/>
      <c r="T23" s="87"/>
      <c r="AG23" s="87"/>
      <c r="AH23" s="87"/>
      <c r="AI23" s="87"/>
      <c r="AJ23" s="87"/>
      <c r="AK23" s="87"/>
      <c r="AL23" s="87"/>
      <c r="AM23" s="87"/>
    </row>
    <row r="24" spans="2:41" x14ac:dyDescent="0.25">
      <c r="B24" s="7"/>
      <c r="C24" s="213" t="s">
        <v>71</v>
      </c>
      <c r="D24" s="214"/>
      <c r="E24" s="10" t="s">
        <v>37</v>
      </c>
      <c r="F24" s="118"/>
      <c r="G24" s="125" t="s">
        <v>67</v>
      </c>
      <c r="H24" s="8"/>
      <c r="I24" s="23"/>
      <c r="J24" s="87"/>
      <c r="K24" s="87"/>
      <c r="L24" s="87"/>
      <c r="M24" s="87"/>
      <c r="N24" s="87"/>
      <c r="O24" s="87"/>
      <c r="P24" s="87"/>
      <c r="S24" s="87"/>
      <c r="T24" s="87"/>
      <c r="AG24" s="87"/>
      <c r="AH24" s="87"/>
      <c r="AI24" s="87"/>
      <c r="AJ24" s="87"/>
      <c r="AK24" s="87"/>
      <c r="AL24" s="87"/>
      <c r="AM24" s="87"/>
    </row>
    <row r="25" spans="2:41" x14ac:dyDescent="0.25">
      <c r="B25" s="7"/>
      <c r="C25" s="213" t="s">
        <v>81</v>
      </c>
      <c r="D25" s="214"/>
      <c r="E25" s="10" t="s">
        <v>38</v>
      </c>
      <c r="F25" s="118"/>
      <c r="G25" s="125" t="s">
        <v>70</v>
      </c>
      <c r="H25" s="8"/>
      <c r="I25" s="24"/>
      <c r="J25" s="87"/>
      <c r="K25" s="87"/>
      <c r="L25" s="87"/>
      <c r="M25" s="87"/>
      <c r="N25" s="87"/>
      <c r="O25" s="87"/>
      <c r="P25" s="87"/>
      <c r="S25" s="87"/>
      <c r="T25" s="87"/>
      <c r="AG25" s="87"/>
      <c r="AH25" s="87"/>
      <c r="AI25" s="87"/>
      <c r="AJ25" s="87"/>
      <c r="AK25" s="87"/>
      <c r="AL25" s="87"/>
      <c r="AM25" s="87"/>
    </row>
    <row r="26" spans="2:41" x14ac:dyDescent="0.25">
      <c r="B26" s="7"/>
      <c r="C26" s="213" t="s">
        <v>72</v>
      </c>
      <c r="D26" s="214"/>
      <c r="E26" s="10" t="s">
        <v>39</v>
      </c>
      <c r="F26" s="118"/>
      <c r="G26" s="125" t="s">
        <v>67</v>
      </c>
      <c r="H26" s="8"/>
      <c r="I26" s="23"/>
      <c r="J26" s="87"/>
      <c r="K26" s="87"/>
      <c r="L26" s="87"/>
      <c r="M26" s="87"/>
      <c r="N26" s="87"/>
      <c r="O26" s="87"/>
      <c r="P26" s="87"/>
      <c r="S26" s="87"/>
      <c r="T26" s="87"/>
      <c r="AG26" s="87"/>
      <c r="AH26" s="87"/>
      <c r="AI26" s="87"/>
      <c r="AJ26" s="87"/>
      <c r="AK26" s="87"/>
      <c r="AL26" s="87"/>
      <c r="AM26" s="87"/>
    </row>
    <row r="27" spans="2:41" ht="14.45" customHeight="1" x14ac:dyDescent="0.25">
      <c r="B27" s="7"/>
      <c r="C27" s="213" t="s">
        <v>133</v>
      </c>
      <c r="D27" s="214"/>
      <c r="E27" s="10" t="s">
        <v>40</v>
      </c>
      <c r="F27" s="118"/>
      <c r="G27" s="125" t="s">
        <v>70</v>
      </c>
      <c r="H27" s="8"/>
      <c r="I27" s="24"/>
      <c r="J27" s="87"/>
      <c r="K27" s="87"/>
      <c r="L27" s="87"/>
      <c r="M27" s="87"/>
      <c r="N27" s="87"/>
      <c r="O27" s="87"/>
      <c r="P27" s="87"/>
      <c r="S27" s="87"/>
      <c r="T27" s="87"/>
      <c r="AG27" s="87"/>
      <c r="AH27" s="87"/>
      <c r="AI27" s="87"/>
      <c r="AJ27" s="87"/>
      <c r="AK27" s="87"/>
      <c r="AL27" s="87"/>
      <c r="AM27" s="87"/>
    </row>
    <row r="28" spans="2:41" x14ac:dyDescent="0.25">
      <c r="B28" s="7"/>
      <c r="C28" s="26" t="s">
        <v>88</v>
      </c>
      <c r="D28" s="27"/>
      <c r="E28" s="10" t="s">
        <v>79</v>
      </c>
      <c r="F28" s="118"/>
      <c r="G28" s="20" t="s">
        <v>89</v>
      </c>
      <c r="H28" s="8"/>
      <c r="I28" s="23"/>
      <c r="J28" s="87"/>
      <c r="K28" s="87"/>
      <c r="L28" s="87"/>
      <c r="M28" s="87"/>
      <c r="N28" s="87"/>
      <c r="O28" s="87"/>
      <c r="P28" s="87"/>
      <c r="S28" s="87"/>
      <c r="T28" s="87"/>
      <c r="AG28" s="87"/>
      <c r="AH28" s="87"/>
      <c r="AI28" s="87"/>
      <c r="AJ28" s="87"/>
      <c r="AK28" s="87"/>
      <c r="AL28" s="87"/>
      <c r="AM28" s="87"/>
    </row>
    <row r="29" spans="2:41" x14ac:dyDescent="0.25">
      <c r="B29" s="7"/>
      <c r="C29" s="213" t="s">
        <v>73</v>
      </c>
      <c r="D29" s="214"/>
      <c r="E29" s="10" t="s">
        <v>74</v>
      </c>
      <c r="F29" s="118"/>
      <c r="G29" s="125" t="s">
        <v>67</v>
      </c>
      <c r="H29" s="8"/>
      <c r="I29" s="24"/>
      <c r="J29" s="87"/>
      <c r="K29" s="87"/>
      <c r="L29" s="87"/>
      <c r="M29" s="87"/>
      <c r="N29" s="87"/>
      <c r="O29" s="87"/>
      <c r="P29" s="87"/>
      <c r="S29" s="87"/>
      <c r="T29" s="87"/>
      <c r="AG29" s="87"/>
      <c r="AH29" s="87"/>
      <c r="AI29" s="87"/>
      <c r="AJ29" s="87"/>
      <c r="AK29" s="87"/>
      <c r="AL29" s="87"/>
      <c r="AM29" s="87"/>
    </row>
    <row r="30" spans="2:41" x14ac:dyDescent="0.25">
      <c r="B30" s="7"/>
      <c r="C30" s="213" t="s">
        <v>75</v>
      </c>
      <c r="D30" s="214"/>
      <c r="E30" s="10" t="s">
        <v>42</v>
      </c>
      <c r="F30" s="75"/>
      <c r="G30" s="208" t="s">
        <v>139</v>
      </c>
      <c r="H30" s="8"/>
      <c r="I30" s="23"/>
    </row>
    <row r="31" spans="2:41" x14ac:dyDescent="0.25">
      <c r="B31" s="7"/>
      <c r="C31" s="213" t="s">
        <v>15</v>
      </c>
      <c r="D31" s="214"/>
      <c r="E31" s="10" t="s">
        <v>43</v>
      </c>
      <c r="F31" s="75"/>
      <c r="G31" s="125" t="s">
        <v>76</v>
      </c>
      <c r="H31" s="8"/>
      <c r="I31" s="23"/>
    </row>
    <row r="32" spans="2:41" ht="12.75" customHeight="1" x14ac:dyDescent="0.25">
      <c r="B32" s="7"/>
      <c r="C32" s="11" t="s">
        <v>114</v>
      </c>
      <c r="D32" s="12">
        <v>0</v>
      </c>
      <c r="E32" s="230" t="s">
        <v>110</v>
      </c>
      <c r="F32" s="233"/>
      <c r="G32" s="220" t="s">
        <v>140</v>
      </c>
      <c r="H32" s="8"/>
      <c r="I32" s="23"/>
      <c r="J32" s="120"/>
      <c r="K32" s="120"/>
      <c r="L32" s="120"/>
      <c r="M32" s="120"/>
      <c r="N32" s="120"/>
      <c r="O32" s="120"/>
      <c r="P32" s="120"/>
      <c r="S32" s="120"/>
      <c r="T32" s="120"/>
      <c r="AG32" s="120"/>
      <c r="AH32" s="120"/>
      <c r="AI32" s="120"/>
      <c r="AJ32" s="120"/>
      <c r="AK32" s="120"/>
      <c r="AL32" s="120"/>
      <c r="AM32" s="120"/>
    </row>
    <row r="33" spans="2:39" ht="12.75" customHeight="1" x14ac:dyDescent="0.25">
      <c r="B33" s="7"/>
      <c r="C33" s="11" t="s">
        <v>112</v>
      </c>
      <c r="D33" s="12">
        <v>1</v>
      </c>
      <c r="E33" s="231"/>
      <c r="F33" s="234"/>
      <c r="G33" s="221"/>
      <c r="H33" s="8"/>
      <c r="I33" s="23"/>
      <c r="J33" s="87"/>
      <c r="K33" s="87"/>
      <c r="L33" s="87"/>
      <c r="M33" s="87"/>
      <c r="N33" s="87"/>
      <c r="O33" s="87"/>
      <c r="P33" s="87"/>
      <c r="Q33" s="87"/>
      <c r="S33" s="87"/>
      <c r="T33" s="87"/>
      <c r="AG33" s="87"/>
      <c r="AH33" s="87"/>
      <c r="AI33" s="87"/>
      <c r="AJ33" s="87"/>
      <c r="AK33" s="87"/>
      <c r="AL33" s="87"/>
      <c r="AM33" s="87"/>
    </row>
    <row r="34" spans="2:39" ht="12.75" customHeight="1" x14ac:dyDescent="0.25">
      <c r="B34" s="7"/>
      <c r="C34" s="11" t="s">
        <v>113</v>
      </c>
      <c r="D34" s="12">
        <v>2</v>
      </c>
      <c r="E34" s="232"/>
      <c r="F34" s="235"/>
      <c r="G34" s="222"/>
      <c r="H34" s="8"/>
      <c r="I34" s="23"/>
      <c r="J34" s="87"/>
      <c r="K34" s="87"/>
      <c r="L34" s="87"/>
      <c r="M34" s="87"/>
      <c r="N34" s="87"/>
      <c r="O34" s="87"/>
      <c r="P34" s="87"/>
      <c r="Q34" s="87"/>
      <c r="S34" s="87"/>
      <c r="T34" s="87"/>
      <c r="AG34" s="87"/>
      <c r="AH34" s="87"/>
      <c r="AI34" s="87"/>
      <c r="AJ34" s="87"/>
      <c r="AK34" s="87"/>
      <c r="AL34" s="87"/>
      <c r="AM34" s="87"/>
    </row>
    <row r="35" spans="2:39" x14ac:dyDescent="0.25">
      <c r="B35" s="7"/>
      <c r="C35" s="213" t="s">
        <v>142</v>
      </c>
      <c r="D35" s="214"/>
      <c r="E35" s="10" t="s">
        <v>45</v>
      </c>
      <c r="F35" s="124"/>
      <c r="G35" s="125" t="s">
        <v>76</v>
      </c>
      <c r="H35" s="8"/>
      <c r="I35" s="23"/>
      <c r="K35" s="87"/>
      <c r="L35" s="87"/>
    </row>
    <row r="36" spans="2:39" ht="12.75" customHeight="1" x14ac:dyDescent="0.25">
      <c r="B36" s="7"/>
      <c r="C36" s="11" t="s">
        <v>82</v>
      </c>
      <c r="D36" s="12" t="s">
        <v>83</v>
      </c>
      <c r="E36" s="223" t="s">
        <v>46</v>
      </c>
      <c r="F36" s="226"/>
      <c r="G36" s="229" t="s">
        <v>141</v>
      </c>
      <c r="H36" s="8"/>
      <c r="I36" s="23"/>
      <c r="K36" s="160"/>
      <c r="L36" s="160"/>
    </row>
    <row r="37" spans="2:39" ht="12.75" customHeight="1" x14ac:dyDescent="0.25">
      <c r="B37" s="7"/>
      <c r="C37" s="11" t="s">
        <v>84</v>
      </c>
      <c r="D37" s="12" t="s">
        <v>85</v>
      </c>
      <c r="E37" s="224"/>
      <c r="F37" s="227"/>
      <c r="G37" s="221"/>
      <c r="H37" s="8"/>
      <c r="K37" s="120"/>
      <c r="L37" s="120"/>
    </row>
    <row r="38" spans="2:39" ht="12.75" customHeight="1" x14ac:dyDescent="0.25">
      <c r="B38" s="7"/>
      <c r="C38" s="11" t="s">
        <v>86</v>
      </c>
      <c r="D38" s="12" t="s">
        <v>87</v>
      </c>
      <c r="E38" s="225"/>
      <c r="F38" s="228"/>
      <c r="G38" s="222"/>
      <c r="H38" s="8"/>
      <c r="K38" s="161"/>
      <c r="L38" s="161"/>
    </row>
    <row r="39" spans="2:39" ht="23.25" customHeight="1" x14ac:dyDescent="0.25">
      <c r="B39" s="7"/>
      <c r="C39" s="219" t="s">
        <v>135</v>
      </c>
      <c r="D39" s="219"/>
      <c r="E39" s="219"/>
      <c r="F39" s="22">
        <f>IF(F18=0,0,F11)</f>
        <v>0</v>
      </c>
      <c r="G39" s="21"/>
      <c r="H39" s="8"/>
      <c r="J39" s="87"/>
      <c r="K39" s="87"/>
      <c r="L39" s="87"/>
      <c r="M39" s="87"/>
      <c r="N39" s="87"/>
      <c r="AH39" s="87"/>
      <c r="AI39" s="87"/>
      <c r="AJ39" s="87"/>
      <c r="AK39" s="87"/>
    </row>
    <row r="40" spans="2:39" x14ac:dyDescent="0.25">
      <c r="B40" s="7"/>
      <c r="C40" s="3" t="s">
        <v>90</v>
      </c>
      <c r="D40" s="13"/>
      <c r="E40" s="14"/>
      <c r="F40" s="14"/>
      <c r="G40" s="15"/>
      <c r="H40" s="25"/>
      <c r="K40" s="161"/>
      <c r="L40" s="161"/>
    </row>
    <row r="41" spans="2:39" ht="5.25" customHeight="1" x14ac:dyDescent="0.25">
      <c r="B41" s="16"/>
      <c r="C41" s="17"/>
      <c r="D41" s="18"/>
      <c r="E41" s="19"/>
      <c r="F41" s="19"/>
      <c r="G41" s="217"/>
      <c r="H41" s="218"/>
      <c r="K41" s="160"/>
      <c r="L41" s="160"/>
    </row>
    <row r="42" spans="2:39" x14ac:dyDescent="0.25">
      <c r="K42" s="57"/>
      <c r="L42" s="57"/>
    </row>
    <row r="43" spans="2:39" x14ac:dyDescent="0.25">
      <c r="K43" s="57"/>
      <c r="L43" s="57"/>
    </row>
    <row r="44" spans="2:39" x14ac:dyDescent="0.25">
      <c r="K44" s="57"/>
      <c r="L44" s="57"/>
    </row>
    <row r="45" spans="2:39" x14ac:dyDescent="0.25">
      <c r="K45" s="57"/>
      <c r="L45" s="57"/>
    </row>
    <row r="46" spans="2:39" x14ac:dyDescent="0.25">
      <c r="K46" s="162"/>
      <c r="L46" s="162"/>
    </row>
    <row r="47" spans="2:39" x14ac:dyDescent="0.25">
      <c r="K47" s="87"/>
      <c r="L47" s="87"/>
    </row>
    <row r="48" spans="2:39" x14ac:dyDescent="0.25">
      <c r="K48" s="160"/>
      <c r="L48" s="160"/>
    </row>
    <row r="49" spans="11:12" x14ac:dyDescent="0.25">
      <c r="K49" s="160"/>
      <c r="L49" s="160"/>
    </row>
    <row r="50" spans="11:12" x14ac:dyDescent="0.25">
      <c r="K50" s="87"/>
      <c r="L50" s="87"/>
    </row>
    <row r="51" spans="11:12" x14ac:dyDescent="0.25">
      <c r="K51" s="87"/>
      <c r="L51" s="87"/>
    </row>
  </sheetData>
  <sheetProtection algorithmName="SHA-512" hashValue="h1tQdXfBg1qE7hf2UpBpjcFhgufD7HvaP6Fr3qDwrhObwQja0Q7rNhw8q3d4KQ8JuYzCz+BJXKo+Gq6bL5f7qg==" saltValue="tjC9NI1ehdy+tmkIF97fmA==" spinCount="100000" sheet="1" selectLockedCells="1"/>
  <mergeCells count="25">
    <mergeCell ref="G41:H41"/>
    <mergeCell ref="C39:E39"/>
    <mergeCell ref="G32:G34"/>
    <mergeCell ref="E36:E38"/>
    <mergeCell ref="F36:F38"/>
    <mergeCell ref="G36:G38"/>
    <mergeCell ref="E32:E34"/>
    <mergeCell ref="F32:F34"/>
    <mergeCell ref="C31:D31"/>
    <mergeCell ref="C24:D24"/>
    <mergeCell ref="C35:D35"/>
    <mergeCell ref="C25:D25"/>
    <mergeCell ref="C26:D26"/>
    <mergeCell ref="C27:D27"/>
    <mergeCell ref="C21:D21"/>
    <mergeCell ref="C15:H15"/>
    <mergeCell ref="C29:D29"/>
    <mergeCell ref="C30:D30"/>
    <mergeCell ref="C22:D22"/>
    <mergeCell ref="C23:D23"/>
    <mergeCell ref="C14:G14"/>
    <mergeCell ref="D17:G17"/>
    <mergeCell ref="C18:D18"/>
    <mergeCell ref="C19:D19"/>
    <mergeCell ref="C20:D20"/>
  </mergeCells>
  <dataValidations count="1">
    <dataValidation type="whole" allowBlank="1" showInputMessage="1" showErrorMessage="1" sqref="AK38 N38 R18" xr:uid="{00000000-0002-0000-0000-000000000000}">
      <formula1>1</formula1>
      <formula2>10</formula2>
    </dataValidation>
  </dataValidations>
  <pageMargins left="0.78740157499999996" right="0.78740157499999996" top="0.984251969" bottom="0.984251969" header="0.5" footer="0.5"/>
  <pageSetup paperSize="9" orientation="portrait" horizontalDpi="300" verticalDpi="30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000-000001000000}">
          <x14:formula1>
            <xm:f>Listes!$E$4:$E$5</xm:f>
          </x14:formula1>
          <xm:sqref>F31</xm:sqref>
        </x14:dataValidation>
        <x14:dataValidation type="list" allowBlank="1" showInputMessage="1" showErrorMessage="1" xr:uid="{00000000-0002-0000-0000-000002000000}">
          <x14:formula1>
            <xm:f>Listes!$C$4:$C$6</xm:f>
          </x14:formula1>
          <xm:sqref>F30</xm:sqref>
        </x14:dataValidation>
        <x14:dataValidation type="list" allowBlank="1" showInputMessage="1" showErrorMessage="1" xr:uid="{00000000-0002-0000-0000-000003000000}">
          <x14:formula1>
            <xm:f>Listes!$G$4:$G$6</xm:f>
          </x14:formula1>
          <xm:sqref>F32:F34</xm:sqref>
        </x14:dataValidation>
        <x14:dataValidation type="list" allowBlank="1" showInputMessage="1" showErrorMessage="1" xr:uid="{00000000-0002-0000-0000-000004000000}">
          <x14:formula1>
            <xm:f>Listes!$I$4:$I$5</xm:f>
          </x14:formula1>
          <xm:sqref>F35</xm:sqref>
        </x14:dataValidation>
        <x14:dataValidation type="list" allowBlank="1" showInputMessage="1" showErrorMessage="1" xr:uid="{00000000-0002-0000-0000-000005000000}">
          <x14:formula1>
            <xm:f>Listes!$K$4:$K$7</xm:f>
          </x14:formula1>
          <xm:sqref>F36:F38</xm:sqref>
        </x14:dataValidation>
        <x14:dataValidation type="list" allowBlank="1" showInputMessage="1" showErrorMessage="1" xr:uid="{4B2FE50F-BBE1-4E57-B37D-22CBECDC1E25}">
          <x14:formula1>
            <xm:f>Listes!$A$4:$A$5</xm:f>
          </x14:formula1>
          <xm:sqref>F18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7BDE00-DBED-4078-8AEF-C8DE80B40953}">
  <dimension ref="A1:K7"/>
  <sheetViews>
    <sheetView workbookViewId="0">
      <selection activeCell="G13" sqref="G13"/>
    </sheetView>
  </sheetViews>
  <sheetFormatPr defaultColWidth="11" defaultRowHeight="15.75" x14ac:dyDescent="0.25"/>
  <cols>
    <col min="1" max="1" width="15.75" customWidth="1"/>
    <col min="2" max="2" width="2.125" customWidth="1"/>
    <col min="4" max="4" width="2.5" customWidth="1"/>
    <col min="6" max="6" width="2.75" customWidth="1"/>
    <col min="8" max="8" width="3.25" customWidth="1"/>
    <col min="10" max="10" width="3.25" customWidth="1"/>
  </cols>
  <sheetData>
    <row r="1" spans="1:11" x14ac:dyDescent="0.25">
      <c r="A1" s="154" t="s">
        <v>130</v>
      </c>
    </row>
    <row r="3" spans="1:11" x14ac:dyDescent="0.25">
      <c r="A3" s="155" t="s">
        <v>131</v>
      </c>
      <c r="B3" s="155"/>
      <c r="C3" s="155" t="s">
        <v>132</v>
      </c>
      <c r="D3" s="154"/>
      <c r="E3" s="155" t="s">
        <v>43</v>
      </c>
      <c r="G3" s="155" t="s">
        <v>110</v>
      </c>
      <c r="I3" s="155" t="s">
        <v>45</v>
      </c>
      <c r="K3" s="155" t="s">
        <v>46</v>
      </c>
    </row>
    <row r="4" spans="1:11" x14ac:dyDescent="0.25">
      <c r="A4">
        <v>1</v>
      </c>
      <c r="C4">
        <v>0</v>
      </c>
      <c r="E4" t="s">
        <v>119</v>
      </c>
      <c r="G4">
        <v>0</v>
      </c>
      <c r="I4" t="s">
        <v>119</v>
      </c>
    </row>
    <row r="5" spans="1:11" x14ac:dyDescent="0.25">
      <c r="A5">
        <v>2</v>
      </c>
      <c r="C5">
        <v>1</v>
      </c>
      <c r="E5" t="s">
        <v>120</v>
      </c>
      <c r="G5">
        <v>1</v>
      </c>
      <c r="I5" t="s">
        <v>120</v>
      </c>
      <c r="K5" t="s">
        <v>83</v>
      </c>
    </row>
    <row r="6" spans="1:11" x14ac:dyDescent="0.25">
      <c r="C6">
        <v>2</v>
      </c>
      <c r="G6">
        <v>2</v>
      </c>
      <c r="K6" t="s">
        <v>85</v>
      </c>
    </row>
    <row r="7" spans="1:11" x14ac:dyDescent="0.25">
      <c r="K7" t="s">
        <v>87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5"/>
  <sheetViews>
    <sheetView workbookViewId="0">
      <selection activeCell="I26" sqref="I26"/>
    </sheetView>
  </sheetViews>
  <sheetFormatPr defaultColWidth="11" defaultRowHeight="15.75" x14ac:dyDescent="0.25"/>
  <sheetData>
    <row r="1" spans="1:6" x14ac:dyDescent="0.25">
      <c r="A1" t="s">
        <v>42</v>
      </c>
      <c r="B1" t="s">
        <v>43</v>
      </c>
      <c r="C1" t="s">
        <v>44</v>
      </c>
      <c r="D1" t="s">
        <v>45</v>
      </c>
      <c r="E1" t="s">
        <v>46</v>
      </c>
      <c r="F1" t="s">
        <v>31</v>
      </c>
    </row>
    <row r="2" spans="1:6" x14ac:dyDescent="0.25">
      <c r="A2" s="23">
        <v>1</v>
      </c>
      <c r="B2" s="23" t="s">
        <v>119</v>
      </c>
      <c r="C2" s="23">
        <v>0</v>
      </c>
      <c r="D2" s="23" t="s">
        <v>119</v>
      </c>
      <c r="E2" s="23"/>
      <c r="F2">
        <v>1</v>
      </c>
    </row>
    <row r="3" spans="1:6" x14ac:dyDescent="0.25">
      <c r="A3" s="23">
        <v>2</v>
      </c>
      <c r="B3" s="23" t="s">
        <v>120</v>
      </c>
      <c r="C3" s="23">
        <v>1</v>
      </c>
      <c r="D3" s="23" t="s">
        <v>120</v>
      </c>
      <c r="E3" s="23" t="s">
        <v>83</v>
      </c>
      <c r="F3">
        <v>2</v>
      </c>
    </row>
    <row r="4" spans="1:6" x14ac:dyDescent="0.25">
      <c r="A4" s="23"/>
      <c r="B4" s="23"/>
      <c r="C4" s="23">
        <v>2</v>
      </c>
      <c r="D4" s="23"/>
      <c r="E4" s="23" t="s">
        <v>85</v>
      </c>
    </row>
    <row r="5" spans="1:6" x14ac:dyDescent="0.25">
      <c r="A5" s="23"/>
      <c r="B5" s="23"/>
      <c r="C5" s="23"/>
      <c r="D5" s="23"/>
      <c r="E5" s="23" t="s">
        <v>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Calculator 2026 V01</vt:lpstr>
      <vt:lpstr>Listes</vt:lpstr>
      <vt:lpstr>Down lists</vt:lpstr>
      <vt:lpstr>LF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Sunnucks</dc:creator>
  <cp:lastModifiedBy>Yorick Klipfel</cp:lastModifiedBy>
  <dcterms:created xsi:type="dcterms:W3CDTF">2014-02-05T09:36:02Z</dcterms:created>
  <dcterms:modified xsi:type="dcterms:W3CDTF">2026-01-12T15:36:41Z</dcterms:modified>
</cp:coreProperties>
</file>